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EE\12. SPM\2019\BAN PT\"/>
    </mc:Choice>
  </mc:AlternateContent>
  <bookViews>
    <workbookView xWindow="0" yWindow="0" windowWidth="20490" windowHeight="9045"/>
  </bookViews>
  <sheets>
    <sheet name="Hitung F1" sheetId="1" r:id="rId1"/>
    <sheet name="F1" sheetId="2" r:id="rId2"/>
    <sheet name="Sheet1" sheetId="3" r:id="rId3"/>
  </sheets>
  <definedNames>
    <definedName name="ab" localSheetId="1">'Hitung F1'!$D$157</definedName>
    <definedName name="ab">'Hitung F1'!$D$157</definedName>
    <definedName name="bb" localSheetId="1">'Hitung F1'!$D$158</definedName>
    <definedName name="bb">'Hitung F1'!$D$158</definedName>
    <definedName name="DOP" localSheetId="1">'F1'!#REF!</definedName>
    <definedName name="DOP">'Hitung F1'!$D$206</definedName>
    <definedName name="DPD" localSheetId="1">'F1'!#REF!</definedName>
    <definedName name="DPD">'Hitung F1'!$D$210</definedName>
    <definedName name="DPkMD" localSheetId="1">'F1'!#REF!</definedName>
    <definedName name="DPkMD">'Hitung F1'!$D$214</definedName>
    <definedName name="GB" localSheetId="1">'F1'!#REF!</definedName>
    <definedName name="GB">'Hitung F1'!$D$149</definedName>
    <definedName name="IPK" localSheetId="1">'F1'!#REF!</definedName>
    <definedName name="IPK">'Hitung F1'!$D$118</definedName>
    <definedName name="IPK_" localSheetId="1">'F1'!#REF!</definedName>
    <definedName name="IPK_">'Hitung F1'!$D$448</definedName>
    <definedName name="MS" localSheetId="1">'F1'!#REF!</definedName>
    <definedName name="MS">'Hitung F1'!$D$458</definedName>
    <definedName name="MT" localSheetId="1">'F1'!#REF!</definedName>
    <definedName name="MT">'Hitung F1'!$D$129</definedName>
    <definedName name="NA" localSheetId="1">'F1'!#REF!</definedName>
    <definedName name="NA">'Hitung F1'!$D$498</definedName>
    <definedName name="NA_" localSheetId="1">'F1'!#REF!</definedName>
    <definedName name="NA_">'Hitung F1'!$D$182</definedName>
    <definedName name="NA1_" localSheetId="1">'F1'!#REF!</definedName>
    <definedName name="NA1a">'Hitung F1'!$D$478</definedName>
    <definedName name="NA2_" localSheetId="1">'F1'!#REF!</definedName>
    <definedName name="NA2a">'Hitung F1'!$D$479</definedName>
    <definedName name="NA3_" localSheetId="1">'F1'!#REF!</definedName>
    <definedName name="NA3a">'Hitung F1'!$D$480</definedName>
    <definedName name="NA4_" localSheetId="1">'F1'!#REF!</definedName>
    <definedName name="NA4a">'Hitung F1'!$D$481</definedName>
    <definedName name="NAS" localSheetId="1">'F1'!#REF!</definedName>
    <definedName name="NAS">'Hitung F1'!$D$494</definedName>
    <definedName name="NAS_" localSheetId="1">'F1'!#REF!</definedName>
    <definedName name="NAS_">'Hitung F1'!$D$178</definedName>
    <definedName name="NB" localSheetId="1">'F1'!#REF!</definedName>
    <definedName name="NB">'Hitung F1'!$D$499</definedName>
    <definedName name="NB_" localSheetId="1">'F1'!#REF!</definedName>
    <definedName name="NB_">'Hitung F1'!$D$183</definedName>
    <definedName name="NB1_" localSheetId="1">'F1'!#REF!</definedName>
    <definedName name="NB1_">'Hitung F1'!$D$170</definedName>
    <definedName name="NB1a">'Hitung F1'!$D$485</definedName>
    <definedName name="NB2_" localSheetId="1">'F1'!#REF!</definedName>
    <definedName name="NB2_">'Hitung F1'!$D$171</definedName>
    <definedName name="NB2a">'Hitung F1'!$D$486</definedName>
    <definedName name="NB3_" localSheetId="1">'F1'!#REF!</definedName>
    <definedName name="NB3_">'Hitung F1'!$D$172</definedName>
    <definedName name="NB3a">'Hitung F1'!$D$487</definedName>
    <definedName name="NB4a">'Hitung F1'!$D$488</definedName>
    <definedName name="NC" localSheetId="1">'F1'!#REF!</definedName>
    <definedName name="NC">'Hitung F1'!$D$500</definedName>
    <definedName name="NC_" localSheetId="1">'F1'!#REF!</definedName>
    <definedName name="NC_">'Hitung F1'!$D$184</definedName>
    <definedName name="NC1_" localSheetId="1">'F1'!#REF!</definedName>
    <definedName name="NC1_">'Hitung F1'!$D$173</definedName>
    <definedName name="NC1a">'Hitung F1'!$D$489</definedName>
    <definedName name="NC2_" localSheetId="1">'F1'!#REF!</definedName>
    <definedName name="NC2_">'Hitung F1'!$D$174</definedName>
    <definedName name="NC2a">'Hitung F1'!$D$490</definedName>
    <definedName name="ND_" localSheetId="1">'F1'!#REF!</definedName>
    <definedName name="ND_">'Hitung F1'!$D$185</definedName>
    <definedName name="NDT" localSheetId="1">'F1'!#REF!</definedName>
    <definedName name="NDT">'Hitung F1'!$D$96</definedName>
    <definedName name="NI" localSheetId="1">'F1'!#REF!</definedName>
    <definedName name="NI">'Hitung F1'!$D$93</definedName>
    <definedName name="NI_" localSheetId="1">'F1'!#REF!</definedName>
    <definedName name="NI_">'Hitung F1'!$D$416</definedName>
    <definedName name="NII" localSheetId="1">'F1'!#REF!</definedName>
    <definedName name="NII">'Hitung F1'!$D$452</definedName>
    <definedName name="NL" localSheetId="1">'F1'!#REF!</definedName>
    <definedName name="NL">'Hitung F1'!$D$95</definedName>
    <definedName name="NL_" localSheetId="1">'F1'!#REF!</definedName>
    <definedName name="NL_">'Hitung F1'!$D$418</definedName>
    <definedName name="NN" localSheetId="1">'F1'!#REF!</definedName>
    <definedName name="NN">'Hitung F1'!$D$94</definedName>
    <definedName name="NN_" localSheetId="1">'F1'!#REF!</definedName>
    <definedName name="NN_">'Hitung F1'!$D$417</definedName>
    <definedName name="NNN" localSheetId="1">'F1'!#REF!</definedName>
    <definedName name="NNN">'Hitung F1'!$D$453</definedName>
    <definedName name="NPkM" localSheetId="1">'F1'!#REF!</definedName>
    <definedName name="NPkM">'Hitung F1'!$D$435</definedName>
    <definedName name="NR" localSheetId="1">'F1'!#REF!</definedName>
    <definedName name="NR">'Hitung F1'!$D$119</definedName>
    <definedName name="NRD" localSheetId="1">'F1'!#REF!</definedName>
    <definedName name="NRD">'Hitung F1'!$D$166</definedName>
    <definedName name="NWW" localSheetId="1">'F1'!#REF!</definedName>
    <definedName name="NWW">'Hitung F1'!$D$454</definedName>
    <definedName name="PMA" localSheetId="1">'F1'!#REF!</definedName>
    <definedName name="PMA">'Hitung F1'!$D$128</definedName>
    <definedName name="PPDM" localSheetId="1">'F1'!#REF!</definedName>
    <definedName name="PPDM">'Hitung F1'!$D$422</definedName>
    <definedName name="PPS" localSheetId="1">'F1'!#REF!</definedName>
    <definedName name="PPS">'Hitung F1'!$D$466</definedName>
    <definedName name="PSPP" localSheetId="1">'F1'!#REF!</definedName>
    <definedName name="PSPP">'Hitung F1'!$D$153</definedName>
    <definedName name="PTW" localSheetId="1">'F1'!#REF!</definedName>
    <definedName name="PTW">'Hitung F1'!$D$462</definedName>
    <definedName name="RI" localSheetId="1">'F1'!#REF!</definedName>
    <definedName name="RI">'Hitung F1'!$B$93</definedName>
    <definedName name="RI_" localSheetId="1">'F1'!#REF!</definedName>
    <definedName name="RI_">'Hitung F1'!$B$172</definedName>
    <definedName name="RIa">'Hitung F1'!$B$481</definedName>
    <definedName name="RIb">'Hitung F1'!$B$488</definedName>
    <definedName name="RII" localSheetId="1">'F1'!#REF!</definedName>
    <definedName name="RII">'Hitung F1'!$B$416</definedName>
    <definedName name="RL" localSheetId="1">'F1'!#REF!</definedName>
    <definedName name="RL">'Hitung F1'!$B$95</definedName>
    <definedName name="RL_" localSheetId="1">'F1'!#REF!</definedName>
    <definedName name="RL_">'Hitung F1'!$B$170</definedName>
    <definedName name="RLa">'Hitung F1'!$B$478</definedName>
    <definedName name="RLb">'Hitung F1'!$B$485</definedName>
    <definedName name="RLL" localSheetId="1">'F1'!#REF!</definedName>
    <definedName name="RLL">'Hitung F1'!$B$418</definedName>
    <definedName name="RLP" localSheetId="1">'F1'!#REF!</definedName>
    <definedName name="RLP">'Hitung F1'!$B$182</definedName>
    <definedName name="RLPa">'Hitung F1'!$B$498</definedName>
    <definedName name="RN" localSheetId="1">'F1'!#REF!</definedName>
    <definedName name="RN">'Hitung F1'!$B$94</definedName>
    <definedName name="RN_" localSheetId="1">'F1'!#REF!</definedName>
    <definedName name="RN_">'Hitung F1'!$B$171</definedName>
    <definedName name="RNa">'Hitung F1'!$B$479</definedName>
    <definedName name="RNb">'Hitung F1'!$B$486</definedName>
    <definedName name="RNN" localSheetId="1">'F1'!#REF!</definedName>
    <definedName name="RNN">'Hitung F1'!$B$417</definedName>
    <definedName name="RPkMD" localSheetId="1">'F1'!#REF!</definedName>
    <definedName name="RPkMD">'Hitung F1'!$B$435</definedName>
    <definedName name="RS" localSheetId="1">'F1'!#REF!</definedName>
    <definedName name="RS">'Hitung F1'!$B$494</definedName>
    <definedName name="RS_" localSheetId="1">'F1'!#REF!</definedName>
    <definedName name="RS_">'Hitung F1'!$B$179</definedName>
    <definedName name="RSS" localSheetId="1">'F1'!#REF!</definedName>
    <definedName name="RSS">'Hitung F1'!$B$494</definedName>
    <definedName name="SP" localSheetId="1">'F1'!#REF!</definedName>
    <definedName name="SP">'Hitung F1'!$D$153</definedName>
    <definedName name="SWMP" localSheetId="1">'F1'!#REF!</definedName>
    <definedName name="SWMP">'Hitung F1'!$D$162</definedName>
    <definedName name="TOEFL" localSheetId="1">'F1'!#REF!</definedName>
    <definedName name="TOEFL">'Hitung F1'!$D$121</definedName>
    <definedName name="TPA" localSheetId="1">'F1'!#REF!</definedName>
    <definedName name="TPA">'Hitung F1'!$D$120</definedName>
  </definedNames>
  <calcPr calcId="152511"/>
</workbook>
</file>

<file path=xl/calcChain.xml><?xml version="1.0" encoding="utf-8"?>
<calcChain xmlns="http://schemas.openxmlformats.org/spreadsheetml/2006/main">
  <c r="D455" i="1" l="1"/>
  <c r="D449" i="1"/>
  <c r="B435" i="1" l="1"/>
  <c r="D436" i="1" s="1"/>
  <c r="B418" i="1"/>
  <c r="B416" i="1"/>
  <c r="B417" i="1"/>
  <c r="B182" i="1"/>
  <c r="B179" i="1"/>
  <c r="D179" i="1" s="1"/>
  <c r="B172" i="1"/>
  <c r="B171" i="1"/>
  <c r="B170" i="1"/>
  <c r="D167" i="1"/>
  <c r="B95" i="1"/>
  <c r="B94" i="1"/>
  <c r="B93" i="1"/>
  <c r="D419" i="1" l="1"/>
  <c r="D175" i="1"/>
  <c r="D7" i="2"/>
  <c r="D6" i="2"/>
  <c r="D5" i="2"/>
  <c r="D4" i="2"/>
  <c r="D3" i="2"/>
  <c r="D2" i="2"/>
  <c r="B498" i="1" l="1"/>
  <c r="D502" i="1" s="1"/>
  <c r="B488" i="1"/>
  <c r="B486" i="1"/>
  <c r="B485" i="1"/>
  <c r="B479" i="1"/>
  <c r="B481" i="1"/>
  <c r="B478" i="1"/>
  <c r="C121" i="1"/>
  <c r="C120" i="1"/>
  <c r="C119" i="1"/>
  <c r="C118" i="1"/>
  <c r="F96" i="2"/>
  <c r="F94" i="2"/>
  <c r="F92" i="2"/>
  <c r="F90" i="2"/>
  <c r="F84" i="2"/>
  <c r="F78" i="2"/>
  <c r="F75" i="2"/>
  <c r="F71" i="2"/>
  <c r="F69" i="2"/>
  <c r="F68" i="2"/>
  <c r="F67" i="2"/>
  <c r="F66" i="2"/>
  <c r="F65" i="2"/>
  <c r="F64" i="2"/>
  <c r="F63" i="2"/>
  <c r="F62" i="2"/>
  <c r="F61" i="2"/>
  <c r="F60" i="2"/>
  <c r="F59" i="2"/>
  <c r="F58" i="2"/>
  <c r="F57" i="2"/>
  <c r="F56" i="2"/>
  <c r="F55" i="2"/>
  <c r="F54" i="2"/>
  <c r="F53" i="2"/>
  <c r="F52" i="2"/>
  <c r="F51" i="2"/>
  <c r="F50" i="2"/>
  <c r="F49" i="2"/>
  <c r="F47" i="2"/>
  <c r="F46" i="2"/>
  <c r="F45" i="2"/>
  <c r="F40" i="2"/>
  <c r="F39" i="2"/>
  <c r="F29" i="2"/>
  <c r="F28" i="2"/>
  <c r="F24" i="2"/>
  <c r="F23" i="2"/>
  <c r="F21" i="2"/>
  <c r="F20" i="2"/>
  <c r="F19" i="2"/>
  <c r="F18" i="2"/>
  <c r="F17" i="2"/>
  <c r="F15" i="2"/>
  <c r="F14" i="2"/>
  <c r="F13" i="2"/>
  <c r="F11" i="2"/>
  <c r="F10" i="2"/>
  <c r="E96" i="2"/>
  <c r="E94" i="2"/>
  <c r="E92" i="2"/>
  <c r="E90" i="2"/>
  <c r="E88" i="2"/>
  <c r="E87" i="2"/>
  <c r="E86" i="2"/>
  <c r="E85" i="2"/>
  <c r="E84" i="2"/>
  <c r="E83" i="2"/>
  <c r="E82" i="2"/>
  <c r="E81" i="2"/>
  <c r="E80" i="2"/>
  <c r="E79" i="2"/>
  <c r="E78" i="2"/>
  <c r="E76" i="2"/>
  <c r="E75" i="2"/>
  <c r="E73" i="2"/>
  <c r="E72" i="2"/>
  <c r="E71" i="2"/>
  <c r="E69" i="2"/>
  <c r="E68" i="2"/>
  <c r="E67" i="2"/>
  <c r="E66" i="2"/>
  <c r="E65" i="2"/>
  <c r="E64" i="2"/>
  <c r="E63" i="2"/>
  <c r="E62" i="2"/>
  <c r="E61" i="2"/>
  <c r="E60" i="2"/>
  <c r="E59" i="2"/>
  <c r="E58" i="2"/>
  <c r="E57" i="2"/>
  <c r="E56" i="2"/>
  <c r="E55" i="2"/>
  <c r="E54" i="2"/>
  <c r="E53" i="2"/>
  <c r="E52" i="2"/>
  <c r="E51" i="2"/>
  <c r="E50" i="2"/>
  <c r="E49" i="2"/>
  <c r="E47" i="2"/>
  <c r="E46" i="2"/>
  <c r="E45" i="2"/>
  <c r="E44" i="2"/>
  <c r="E43" i="2"/>
  <c r="E42" i="2"/>
  <c r="E40" i="2"/>
  <c r="E39" i="2"/>
  <c r="E38" i="2"/>
  <c r="E37" i="2"/>
  <c r="E36" i="2"/>
  <c r="E35" i="2"/>
  <c r="E34" i="2"/>
  <c r="E33" i="2"/>
  <c r="E32" i="2"/>
  <c r="E31" i="2"/>
  <c r="E29" i="2"/>
  <c r="E28" i="2"/>
  <c r="E27" i="2"/>
  <c r="E26" i="2"/>
  <c r="E24" i="2"/>
  <c r="E23" i="2"/>
  <c r="E22" i="2"/>
  <c r="E21" i="2"/>
  <c r="E20" i="2"/>
  <c r="E19" i="2"/>
  <c r="E18" i="2"/>
  <c r="E17" i="2"/>
  <c r="E15" i="2"/>
  <c r="E14" i="2"/>
  <c r="E13" i="2"/>
  <c r="E11" i="2"/>
  <c r="E10" i="2"/>
  <c r="D491" i="1" l="1"/>
  <c r="F86" i="2" s="1"/>
  <c r="H86" i="2" s="1"/>
  <c r="D482" i="1"/>
  <c r="F85" i="2" s="1"/>
  <c r="H85" i="2" s="1"/>
  <c r="D125" i="1"/>
  <c r="H96" i="2"/>
  <c r="H94" i="2"/>
  <c r="H92" i="2"/>
  <c r="H90" i="2"/>
  <c r="H84" i="2"/>
  <c r="H78" i="2"/>
  <c r="H75" i="2"/>
  <c r="H71" i="2"/>
  <c r="H69" i="2"/>
  <c r="H68" i="2"/>
  <c r="H67" i="2"/>
  <c r="H66" i="2"/>
  <c r="H65" i="2"/>
  <c r="H64" i="2"/>
  <c r="H63" i="2"/>
  <c r="H62" i="2"/>
  <c r="H61" i="2"/>
  <c r="H60" i="2"/>
  <c r="H59" i="2"/>
  <c r="H58" i="2"/>
  <c r="H57" i="2"/>
  <c r="H56" i="2"/>
  <c r="H55" i="2"/>
  <c r="H54" i="2"/>
  <c r="H53" i="2"/>
  <c r="H52" i="2"/>
  <c r="H51" i="2"/>
  <c r="H50" i="2"/>
  <c r="H49" i="2"/>
  <c r="H47" i="2"/>
  <c r="H46" i="2"/>
  <c r="H45" i="2"/>
  <c r="H40" i="2"/>
  <c r="H39" i="2"/>
  <c r="H29" i="2"/>
  <c r="H28" i="2"/>
  <c r="H24" i="2"/>
  <c r="H23" i="2"/>
  <c r="H21" i="2"/>
  <c r="H20" i="2"/>
  <c r="H19" i="2"/>
  <c r="H18" i="2"/>
  <c r="H17" i="2"/>
  <c r="H16" i="2"/>
  <c r="H15" i="2"/>
  <c r="H14" i="2"/>
  <c r="H13" i="2"/>
  <c r="H11" i="2"/>
  <c r="H10" i="2"/>
  <c r="D459" i="1" l="1"/>
  <c r="F81" i="2" s="1"/>
  <c r="H81" i="2" s="1"/>
  <c r="F80" i="2"/>
  <c r="H80" i="2" s="1"/>
  <c r="B494" i="1"/>
  <c r="D495" i="1" s="1"/>
  <c r="F79" i="2"/>
  <c r="H79" i="2" s="1"/>
  <c r="D467" i="1"/>
  <c r="F83" i="2" s="1"/>
  <c r="H83" i="2" s="1"/>
  <c r="D463" i="1"/>
  <c r="F82" i="2" s="1"/>
  <c r="H82" i="2" s="1"/>
  <c r="F76" i="2"/>
  <c r="H76" i="2" s="1"/>
  <c r="D423" i="1"/>
  <c r="F73" i="2" s="1"/>
  <c r="H73" i="2" s="1"/>
  <c r="F87" i="2" l="1"/>
  <c r="H87" i="2" s="1"/>
  <c r="F72" i="2"/>
  <c r="H72" i="2" s="1"/>
  <c r="D215" i="1"/>
  <c r="F44" i="2" s="1"/>
  <c r="H44" i="2" s="1"/>
  <c r="D211" i="1"/>
  <c r="F43" i="2" s="1"/>
  <c r="H43" i="2" s="1"/>
  <c r="D207" i="1"/>
  <c r="F42" i="2" s="1"/>
  <c r="H42" i="2" s="1"/>
  <c r="D186" i="1"/>
  <c r="F38" i="2" s="1"/>
  <c r="H38" i="2" s="1"/>
  <c r="F37" i="2"/>
  <c r="H37" i="2" s="1"/>
  <c r="F36" i="2" l="1"/>
  <c r="H36" i="2" s="1"/>
  <c r="F88" i="2"/>
  <c r="H88" i="2" s="1"/>
  <c r="F35" i="2" l="1"/>
  <c r="H35" i="2" s="1"/>
  <c r="D154" i="1"/>
  <c r="F32" i="2" s="1"/>
  <c r="H32" i="2" s="1"/>
  <c r="D150" i="1"/>
  <c r="F31" i="2" s="1"/>
  <c r="H31" i="2" s="1"/>
  <c r="D163" i="1"/>
  <c r="F34" i="2" s="1"/>
  <c r="H34" i="2" s="1"/>
  <c r="D159" i="1"/>
  <c r="F33" i="2" s="1"/>
  <c r="H33" i="2" s="1"/>
  <c r="D130" i="1"/>
  <c r="F27" i="2" s="1"/>
  <c r="H27" i="2" s="1"/>
  <c r="F26" i="2" l="1"/>
  <c r="H26" i="2" s="1"/>
  <c r="D97" i="1"/>
  <c r="F22" i="2" s="1"/>
  <c r="H22" i="2" s="1"/>
  <c r="K10" i="2" l="1"/>
  <c r="K11" i="2" s="1"/>
</calcChain>
</file>

<file path=xl/sharedStrings.xml><?xml version="1.0" encoding="utf-8"?>
<sst xmlns="http://schemas.openxmlformats.org/spreadsheetml/2006/main" count="735" uniqueCount="432">
  <si>
    <t>Nilai</t>
  </si>
  <si>
    <t xml:space="preserve">C  Kriteria 
C.1 Visi, Misi, Tujuan dan Sasaran
</t>
  </si>
  <si>
    <t>C.1.4 Indikator Kinerja Utama</t>
  </si>
  <si>
    <t>No</t>
  </si>
  <si>
    <t>Elemen</t>
  </si>
  <si>
    <t>Indikator</t>
  </si>
  <si>
    <t>A  Kondisi Eksternal</t>
  </si>
  <si>
    <t>Konsistensi dengan hasil analisis SWOT dan/atau analisis lain serta rencana pengembangan ke depan.</t>
  </si>
  <si>
    <t>Keserbacakupan informasi dalam profil dan konsistensi antara profil dengan data dan informasi yang disampaikan pada masing-masing kriteria.</t>
  </si>
  <si>
    <t>Ketepatan di dalam menetapkan prioritas program pengembangan.</t>
  </si>
  <si>
    <t>C.2.4.a) Sistem Tata Pamong</t>
  </si>
  <si>
    <t>Unit Pengelola Program Studi memiliki kebijakan, ketersediaan sumberdaya, kemampuan melaksanakan, dan kerealistikan program.</t>
  </si>
  <si>
    <t>C.2.8 Kepuasan pemangku kepentingan.</t>
  </si>
  <si>
    <t>C.3.4.b) Layanan Kemahasiswaan</t>
  </si>
  <si>
    <t>C.5.4.b) Sarana dan Prasarana</t>
  </si>
  <si>
    <t>Unit Pengelola Program Studi mampu:
1) mengidentifikasi kondisi lingkungan yang relevan dan komprehensif,
2) menetapkan posisi Unit Pengelola Program Studi relatif terhadap lingkungannya,
3) menggunakan hasil identifikasi dan posisi yang ditetapkan untuk melakukan analisis SWOT/analisis lain yang relevan.</t>
  </si>
  <si>
    <t>Unit Pengelola Program Studi mampu:
1) mengidentifikasi kondisi lingkungan yang relevan,
2) menetapkan posisi Unit Pengelola Program Studi relatif terhadap lingkungannya.</t>
  </si>
  <si>
    <t>Unit Pengelola Program Studi kurang mampu:
1) mengidentifikasi kondisi lingkungan yang relevan,
2) menetapkan posisi Unit Pengelola Program Studi relatif terhadap lingkungannya.</t>
  </si>
  <si>
    <t>Unit Pengelola Program Studi tidak mampu:
1) mengidentifikasi kondisi lingkungan yang relevan,
2) menetapkan posisi Unit Pengelola Program Studi relatif terhadap lingkungannya.</t>
  </si>
  <si>
    <t>B  Profil Unit Pengelola</t>
  </si>
  <si>
    <t>Informasi dari Unit Pengelola Program Studi</t>
  </si>
  <si>
    <t>Deskripsi profil unit pengelola program studi tidak menunjukkan keserbacakupan informasi dan tidak konsisten dengan data dan informasi yang disampaikan pada masing-masing kriteria.</t>
  </si>
  <si>
    <t>Ketepatan analisis SWOT atau analisis yang relevan didalam mengembangkan strategi unit pengelola program studi.</t>
  </si>
  <si>
    <t>Deskripsi profil unit pengelola program studi:
1) menunjukkan keserbacakupan informasi yang disampaikan secara ringkas dan jelas, serta konsisten dengan data dan informasi yang disampaikan pada masing-masing kriteria.
2) menggambarkan keselarasan dengan substansi keilmuan program studi
3) menunjukkan iklim yang kondusif untuk pengembangan keilmuan program studi
4) menunjukkan reputasi sebagai rujukan di bidang keilmuannya</t>
  </si>
  <si>
    <t>Deskripsi profil unit pengelola program studi:
1) menunjukkan keserbacakupan informasi yang disampaikan secara ringkas dan jelas, serta konsisten dengan data dan informasi yang disampaikan pada masing-masing kriteria.
2) menggambarkan keselarasan dengan substansi keilmuan program studi
3) menunjukkan iklim yang kondusif untuk pengembangan keilmuan program studi</t>
  </si>
  <si>
    <t>Deskripsi profil unit pengelola program studi:
1) menunjukkan keserbacakupan informasi yang disampaikan secara ringkas dan jelas, serta konsisten dengan data dan informasi yang disampaikan pada masing-masing kriteria.
2) menggambarkan keselarasan dengan substansi keilmuan program studi</t>
  </si>
  <si>
    <t>Deskripsi profil unit pengelola program studi:
1) kurang menunjukkan keserbacakupan informasi yang disampaikan secara ringkas dan jelas, serta konsisten dengan data dan informasi yang disampaikan pada masing-masing kriteria.
2) kurang menggambarkan keselarasan dengan substansi keilmuan program studi</t>
  </si>
  <si>
    <t>Kesesuaian Visi, Misi, Tujuan dan Strategi (VTMS) Unit Pengelola Program Studi (UPPS) terhadap VTMS Perguruan Tinggi (PT) dan Progra Studi (PS) yang dikelolanya</t>
  </si>
  <si>
    <t>Unit Pengelola Program Studi memiliki:
1) visi yang mencerminkan visi perguruan tinggi dan memayungi visi keilmuan terkait keunikan program studi serta didukung data konsistensi implementasinya.
2) misi, tujuan dan strategi yang searah dan bersinergi dengan misi, tujuan dan strategi perguruan tinggi serta mendukung pengembangan program studi dengan data konsistensi implementasinya</t>
  </si>
  <si>
    <t xml:space="preserve">Unit Pengelola Program Studi memiliki:
1) visi yang mencerminkan visi perguruan tinggi dan memayungi visi keilmuan terkait keunikan program studi 
2) misi, tujuan dan strategi yang searah dan bersinergi dengan misi, tujuan dan strategi perguruan tinggi serta mendukung pengembangan program studi </t>
  </si>
  <si>
    <t xml:space="preserve">Unit Pengelola Program Studi memiliki:
1) visi yang mencerminkan visi perguruan tinggi dan memayungi visi keilmuan terkait program studi 
2) misi, tujuan dan strategi yang searah dengan misi, tujuan dan strategi perguruan tinggi serta mendukung pengembangan program studi </t>
  </si>
  <si>
    <t xml:space="preserve">Unit Pengelola Program Studi memiliki:
1) visi yang mencerminkan visi perguruan tinggi namun tidak  memayungi visi keilmuan terkait program studi 
2) misi, tujuan dan strategi kurang searah dengan misi, tujuan dan strategi perguruan tinggi serta kkurang mendukung pengembangan program studi </t>
  </si>
  <si>
    <t>Unit Pengelola Program Studi memiliki misi, tujuan dan strategi yang tidak terkait dengan strategi perguruan tinggi dan pengembangan program studi</t>
  </si>
  <si>
    <t>Mekanisme dan keterlibatan pemangku kepetinga dalam penyusunan VTMS UPPS</t>
  </si>
  <si>
    <t>Ada mekanisme dalam penyusunan dan penetapan VTMS yang terdokumentasi serta ada keterlibatan semua pemangku kepentingan internal (dosen, mahasiswa dan tenaga kependidikan) dan eksternal (lulusan, pengguna lulusan dan pemerintah)</t>
  </si>
  <si>
    <t>Ada mekanisme dalam penyusunan dan penetapan VTMS yang terdokumentasi serta ada keterlibatan semua pemangku kepentingan internal (dosen, mahasiswa dan tenaga kependidikan) dan eksternal (lulusan dan pengguna lulusan)</t>
  </si>
  <si>
    <t>Ada mekanisme dalam penyusunan dan penetapan VTMS yang terdokumentasi serta ada keterlibatan semua pemangku kepentingan internal (dosen dan mahasiswa) dan eksternal (lulusan)</t>
  </si>
  <si>
    <t xml:space="preserve">Ada mekanisme dalam penyusunan dan penetapan VTMS yang terdokumentasi namun tidak melibatkan semua pemangku kepentingan </t>
  </si>
  <si>
    <t>Tidak ada mekanisme dalam penyusunan dan penetapan VTMS</t>
  </si>
  <si>
    <t>Strategi pencapaian tujuan disusun berdasarkan analisis yang sistematis, serta pada pelaksanaanya dilakukan pemantauan dan evaluasi yang ditindak lanjuti</t>
  </si>
  <si>
    <t>Strategi efektif untuk mencapai tujuan dan disusun berdasarkan analisis yang disusun berdasarkan analisis yang sistematis dengan menggunakan metoda yang relevan dan terdokumentasi serta ada pelaksanaannya dilakukan pemantauan dan evaluasi dan ditindaklanjuti</t>
  </si>
  <si>
    <t>Strategi efektif untuk mencapai tujuan dan disusun berdasarkan analisis yang disusun berdasarkan analisis yang sistematis dengan menggunakan metoda yang relevan dan terdokumentasi serta ada pelaksanaannya dilakukan pemantauan dan evaluasi</t>
  </si>
  <si>
    <t>Strategi efektif untuk mencapai tujuan dan disusun berdasarkan analisis yang disusun berdasarkan analisis yang sistematis dengan menggunakan metoda yang relevan dan terdokumentasi namun belum terbukti efektivitasnya</t>
  </si>
  <si>
    <t>Strategi untuk mencapai tujuan disusun berdasarkan analisis yang disusun berdasarkan analisis yang kurang sistematis serta tidak menggunakan metoda yang relevan</t>
  </si>
  <si>
    <t>Tidak memiliki strategi untuk mencapai tujuan</t>
  </si>
  <si>
    <t>A. Kelengkapan struktur organisasi dan keefektifan penyelenggaraan organisasi</t>
  </si>
  <si>
    <t>Unit Pengelola Program Studi memiliki dokumen formal struktur organisasi dan tata kerja yang dilengkapi tugas dan fungsinya, serta telah berjalan secara konsisten dan menjamin tata pamong yang baik serta berjalan efektif dan efisien</t>
  </si>
  <si>
    <t>Unit Pengelola Program Studi memiliki dokumen formal struktur organisasi dan tata kerja yang dilengkapi tugas dan fungsinya, serta telah berjalan secara konsisten dan menjamin tata pamong yang baik</t>
  </si>
  <si>
    <t xml:space="preserve">Unit Pengelola Program Studi memiliki dokumen formal struktur organisasi dan tata kerja yang dilengkapi tugas dan fungsinya, serta telah berjalan secara konsisten </t>
  </si>
  <si>
    <t>Unit Pengelola Program Studi memiliki dokumen formal struktur organisasi dan tata kerja namun tugas dan fungsinya tidak menjamin terlaksanaknya tata pamong yang baik</t>
  </si>
  <si>
    <t xml:space="preserve">Unit Pengelola Program Studi memiliki dokumen formal struktur organisasi </t>
  </si>
  <si>
    <t>B. Pewujudan good governance dan pemenuhan lima pilar sistem tata pamong yang mencakup
1) Kredibel
2) Transparan
3) Akuntabel
4) Bertanggung jawab
5) Adil</t>
  </si>
  <si>
    <t>Unit Pengelola Program Studi memiliki praktek baik (best practices) dalam menerapkan tata pamong yang memenuhi 5 kaidah good governance untuk menjamin penyelenggaraan program studi yang bermutu</t>
  </si>
  <si>
    <t>Unit Pengelola Program Studi memiliki praktek baik (best practices) dalam menerapkan tata pamong yang memenuhi 4 kaidah good governance untuk menjamin penyelenggaraan program studi yang bermutu</t>
  </si>
  <si>
    <t>Unit Pengelola Program Studi memiliki praktek baik (best practices) dalam menerapkan tata pamong yang memenuhi 3 kaidah good governance untuk menjamin penyelenggaraan program studi yang bermutu</t>
  </si>
  <si>
    <t>Unit Pengelola Program Studi memiliki praktek baik (best practices) dalam menerapkan tata pamong yang memenuhi 1 - 2 kaidah good governance untuk menjamin penyelenggaraan program studi yang bermutu</t>
  </si>
  <si>
    <t>Tidak ada skor kurang dari satu</t>
  </si>
  <si>
    <t>C.2.4.b) Kepemimpinan dan Kemampuan Manajerial</t>
  </si>
  <si>
    <t>A. Komitmen UPPS dan PS dalam kepemimpinan</t>
  </si>
  <si>
    <t>Terdapat bukti yang sahih komitmen dalam menjalankan kepemimpinan operasional, organisasional dan publik</t>
  </si>
  <si>
    <t>Terdapat bukti yang sahih komitmen dalam menjalankan 2 aspek diantara kepemimpinan operasional, organisasional dan publik</t>
  </si>
  <si>
    <t>Terdapat bukti yang sahih komitmen dalam menjalankan salah satu aspek diantara kepemimpinan operasional, organisasional dan publik</t>
  </si>
  <si>
    <t>Tidak ada skor kurang dari dua</t>
  </si>
  <si>
    <t>B. Kapabilitas pimpinan UPPS mencakup aspek:
1) perencanaan
2) pengorganisasian
3) penempatan Personel
4) pelaksanaan
5) pengendalian dan pengawasan
6) pelaporan yang menjadi dasar tindak lanjut</t>
  </si>
  <si>
    <t xml:space="preserve">Pimpinan UPPS mampu melaksanakan kurang dari 6 fungsi manajemen secara efektif </t>
  </si>
  <si>
    <t xml:space="preserve">Pimpinan UPPS mampu melaksanakan 6 fungsi manajemen secara efektif </t>
  </si>
  <si>
    <t>Pimpinan UPPS mampu:
1) melaksanakan 6 fungsi manajemen secara efektif dan efisien
2) mengantisipasi dan menyelesaikan masalah pada situasi yang tak terduga</t>
  </si>
  <si>
    <t>Pimpinan UPPS mampu:
1) melaksanakan 6 fungsi manajemen secara efektif dan efisien
2) mengantisipasi dan menyelesaikan masalah pada situasi yang tak terduga
3) melakukan inovasi untuk menghasilkan nilai tambah</t>
  </si>
  <si>
    <t>C.2.4.c) Kerjasama</t>
  </si>
  <si>
    <t>Mutu, manfaat, kepuasan dan keberlanjutan kerjasama pandidikan, penelitian dan PkM yang relevan dengan PS.
UPPS memiliki bukti yang sahih terkait kerjasama yang ada telah memenuhi 3 aspek berikut:
1) memberikan peningkatan kinerja tridharma dan fasilitas pendukung PS
2) memeberikan manfaat dan kepuasan kepada mitra
3) menjamin keberlanjutan kerjasama dan hasilnya</t>
  </si>
  <si>
    <t>UPPS memiliki bukti sahih yang memenuhi 3 aspek dan hasilnya menunjukkan peningkatan dari tahun ke tahun</t>
  </si>
  <si>
    <t xml:space="preserve">UPPS memiliki bukti sahih yang memenuhi 3 aspek </t>
  </si>
  <si>
    <t xml:space="preserve">UPPS memiliki bukti sahih yang memenuhi 2 aspek </t>
  </si>
  <si>
    <t xml:space="preserve">UPPS memiliki bukti sahih yang memenuhi 1 aspek </t>
  </si>
  <si>
    <t>UPPS tidak memiliki bukti pelaksanaan kerjasama</t>
  </si>
  <si>
    <t xml:space="preserve">Tabel 1 LKPS Kerjasama </t>
  </si>
  <si>
    <t>C.2.7. Penjaminan Mutu</t>
  </si>
  <si>
    <t>Unit Pengelola Program Studi telah melaksanakan SPMI yang memenuhi 4 aspek</t>
  </si>
  <si>
    <t>Unit Pengelola Program Studi telah melaksanakan SPMI yang memenuhi 3 aspek pertama</t>
  </si>
  <si>
    <t>Unit Pengelola Program Studi telah melaksanakan SPMI yang memenuhi 2 aspek pertama. Siklus kegiatan SPMI baru dilaksanakan pada tahapan penetapan standar dan pelaksanaan standar pendidikan tinggi</t>
  </si>
  <si>
    <t>Unit Pengelola Program Studi telah memiliki dokumen legal pembentukan unsur pelaksana penjaminan mutu</t>
  </si>
  <si>
    <t>Tidak ada skor kurang dari 1</t>
  </si>
  <si>
    <t>Tingkat kepuasan layanan manajemen terhadap para peangku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dan
4) tingkat kepuasan dan umpan balik ditindaklanjuti untuk perbaikan dan peningkatan mutu luaran secara berkala dan tersistem.
5) review terhadap pelaksanaan pengukuran kepuasan dosen dan mahasiswa
6) hasilnya dipublikasikan dan mudah diakses oleh dosen dan mahasiswa</t>
  </si>
  <si>
    <t>Unit Pengelola Program Studi melaksanakan pengukuran kepuasan layanan manajemen terhadap seluruh pemangku kepentingan dan memenuhi aspek 1 sd 6</t>
  </si>
  <si>
    <t>Unit Pengelola Program Studi melaksanakan pengukuran kepuasan layanan manajemen terhadap seluruh pemangku kepentingan dan memenuhi aspek 1 sd 4 ditambah aspek 5 atau 6</t>
  </si>
  <si>
    <t xml:space="preserve">Unit Pengelola Program Studi melaksanakan pengukuran kepuasan layanan manajemen terhadap seluruh pemangku kepentingan dan memenuhi aspek 1 sd 4 </t>
  </si>
  <si>
    <t xml:space="preserve">Unit Pengelola Program Studi melaksanakan pengukuran kepuasan layanan manajemen terhadap sebagian pemangku kepentingan dan memenuhi aspek 1 sd 4 </t>
  </si>
  <si>
    <t>Tabel 2.b LKPS Mahasiswa Asing</t>
  </si>
  <si>
    <t>Persentase jumlah mahasiswa asing (PMA) terhadap jumlah seluruh mahasiswa.</t>
  </si>
  <si>
    <t>A. Keterlaksanaan SPMI (akademik dan non akademik) yang dibuktikan dengan keberadaan 4 aspek:
1) dokumen legal pembentukan unsur pelaksana penjaminan mutu
2) ketersediaan dokumen mutu: Kebijakan SPMI, manual SPMI, standar SPMI, dan formulir SPMI
3) terlaksananya siklus penjaminan mutu (PPEP)
4) bukti sahih efektivitas pelaksanaan penjaminan mutu</t>
  </si>
  <si>
    <t>Sistem peneriman mahasiswa dengan persyaratan spesifik terkait:
1) Kebijakan penerimaan dan seleksi calon mahasiswa 
2) Kriteria penerimaan calon mahasiswa, menggunakan:
IPK Calon Mahasiswa*), Nilai Test Potensi Akademik (TPA) **), TOEFL ***),
3) Instrumen penerimaan calon mahasiswa: Ujian tertulis dan/atau Wawancara
4) Pengalaman publikasi karya ilmiah
5) Proposal Penelitian</t>
  </si>
  <si>
    <t>TPA</t>
  </si>
  <si>
    <t>TOEFL</t>
  </si>
  <si>
    <t>Skor Kebijakan</t>
  </si>
  <si>
    <t>Skor Instrumen</t>
  </si>
  <si>
    <t>Skor Publikasi</t>
  </si>
  <si>
    <t>Skor Proposal</t>
  </si>
  <si>
    <t>PMA</t>
  </si>
  <si>
    <t>C.3.4.b) Keberlanjutan</t>
  </si>
  <si>
    <t>Upaya yang dilakukan UPPS dan PS untuk meningkatkan animo calon mahasiswa dan bukti keberhasilannya</t>
  </si>
  <si>
    <t>Jika butir keketatan seleksi = 4, maka skor butir ini = 4
UPPS melakukan upaya untuk meningkatkan animo calon mahasiswa yang ditujukan dengan peningkatan signifikan (&gt;10%) pendaftar dalam 3 tahun terakhir</t>
  </si>
  <si>
    <t>UPPS melakukan upaya untuk meningkatkan animo calon mahasiswa yang ditujukan dengan meningkatnya pendaftar dalam 3 tahun terakhir</t>
  </si>
  <si>
    <t>UPPS melakukan upaya untuk meningkatkan animo calon mahasiswa dan hasilnya tetap</t>
  </si>
  <si>
    <t>UPPS melakukan upaya untuk meningkatkan animo calon mahasiswa namun hasilnya menurun</t>
  </si>
  <si>
    <t>Ketersediaan dan mutu layanan kemahasiswaan di bidang:
1) bimbingan dan konseling
2) layanan beasiswa, dan 
3) layanan kesehatan</t>
  </si>
  <si>
    <t>Jenis layanan mencakup 3 bidang</t>
  </si>
  <si>
    <t>Jenis layanan mencakup bidang 1  dan 3</t>
  </si>
  <si>
    <t>Jenis layanan mencakup salah satu bidang atau minat bakat mahasiswa</t>
  </si>
  <si>
    <t>Tidak memiliki layanan kemahasiswaan</t>
  </si>
  <si>
    <t>Jenis layanan mencakup bidang 1  dan 2</t>
  </si>
  <si>
    <t>Persentase jumlah DTPS dengan jabatan akademik GB/LK terhadap jumlah DTPS</t>
  </si>
  <si>
    <t>Jumlah GB</t>
  </si>
  <si>
    <t>PSPP</t>
  </si>
  <si>
    <t>Persentase jumlah DTPS yang memiliki sertifikat pendidik profesional (PSPP)
terhadap jumlah DTPS</t>
  </si>
  <si>
    <t xml:space="preserve">a </t>
  </si>
  <si>
    <t>b</t>
  </si>
  <si>
    <t>C.4.4.b) Kinerja Dosen</t>
  </si>
  <si>
    <t>SWMP DTPS (pendidikan, penelitian, PkM, dan tugas tambahan)</t>
  </si>
  <si>
    <t>SWMP</t>
  </si>
  <si>
    <t>Tabel LKPS</t>
  </si>
  <si>
    <t>Total Mahasiswa</t>
  </si>
  <si>
    <t>Unit Pengelola Program Studi memiliki kebijakan dan upaya yang diturunkan ke dalam berbagai peraturan untuk menjamin keberlanjutan program yang mencakup:
1) alokasi sumber daya,
2) kemampuan melaksanakan,
3) rencana penjaminan mutu yang berkelanjutan, dan
4) keberadaan dukungan stakeholders  eksternal.</t>
  </si>
  <si>
    <t>Unit Pengelola Program Studi memiliki kebijakan dan upaya yang diturunkan ke dalam berbagai peraturan untuk menjamin keberlanjutan program yang mencakup:
1) alokasi sumber daya,
2) kemampuan melaksanakan,
3) rencana penjaminan mutu yang berkelanjutan</t>
  </si>
  <si>
    <t>Unit Pengelola Program Studi memiliki kebijakan dan upaya untuk menjamin keberlanjutan program yang mencakup:
1) alokasi sumber daya,
2) kemampuan melaksanakan,
3) rencana penjaminan mutu yang berkelanjutan</t>
  </si>
  <si>
    <t xml:space="preserve">Unit Pengelola Program Studi memiliki kebijakan dan upaya namun belum cukup untuk menjamin keberlanjutan program </t>
  </si>
  <si>
    <t xml:space="preserve">Unit Pengelola Program Studi tidak memiliki kebijakan dan upaya untuk menjamin keberlanjutan program </t>
  </si>
  <si>
    <t>D.4 Program Keberlanjutan</t>
  </si>
  <si>
    <t>D.3 Program Pengembangan</t>
  </si>
  <si>
    <t>Unit Pengelola Program Studi menetapkan prioritas program pengembangan berdasarkan hasil analisis SWOT atau analisis lainnya yang mempertimbangkan secara komprehensif:
1) kapasitas unit pengelola program studi,
2) kebutuhan unit pengelola program studi di masa depan,
3) rencana strategis unit pengelola program studi yang berlaku,
4) aspirasi dari pemangku kepentingan internal dan eksternal</t>
  </si>
  <si>
    <t>Unit Pengelola Program Studi menetapkan prioritas program pengembangan berdasarkan hasil analisis SWOT atau analisis lainnya yang mempertimbangkan secara komprehensif:
1) kapasitas unit pengelola program studi,
2) kebutuhan unit pengelola program studi di masa depan,
3) rencana strategis unit pengelola program studi yang berlaku,</t>
  </si>
  <si>
    <t>Unit Pengelola Program Studi menetapkan prioritas program pengembangan berdasarkan hasil analisis SWOT atau analisis lainnya yang mempertimbangkan secara komprehensif:
1) kapasitas unit pengelola program studi,
2) kebutuhan unit pengelola program studi di masa depan,
3) rencana strategis unit pengelola program studi yang berlaku,
4) aspirasi dari pemangku kepentingan internal dan eksternal
5) program yang menjamin keberlanjutan</t>
  </si>
  <si>
    <t>Unit Pengelola Program Studi menetapkan prioritas program pengembangan namun belum mempertimbangkan secara komprehensif:
1) kapasitas unit pengelola program studi,
2) kebutuhan unit pengelola program studi di masa depan,
3) rencana strategis unit pengelola program studi yang berlaku,</t>
  </si>
  <si>
    <t xml:space="preserve">Unit Pengelola Program Studi tidak menetapkan prioritas program pengembangan </t>
  </si>
  <si>
    <t>D.2 Analisis SWOT atau Analisis Lain yang Relevan</t>
  </si>
  <si>
    <t>Unit Pengelola Program Studi melakukan analisis SWOT atau analisis lain yang relevan, serta memenuhi aspek-aspek sebagai berikut:
1) melakukan identifikasi kekuatan atau faktor pendorong, kelemahan atau faktor penghambat, peluang dan ancaman yang dihadapi unit pengelola program studi dilakukan secara tepat,
2) memiliki keterkaitan dengan hasil analisis capaian kinerja,
3) merumuskan strategi pengembangan unit pengelola program studi yang berkesesuaian, dan
4) menghasilkan program program pengembangan alternatif yang tepat.</t>
  </si>
  <si>
    <t>Unit Pengelola Program Studi melakukan analisis SWOT atau analisis lain yang relevan, serta memenuhi aspek-aspek sebagai berikut:
1) melakukan identifikasi kekuatan atau faktor pendorong, kelemahan atau faktor penghambat, peluang dan ancaman yang dihadapi unit pengelola program studi dilakukan secara tepat,
2) memiliki keterkaitan dengan hasil analisis capaian kinerja,
3) merumuskan strategi pengembangan unit pengelola program studi yang berkesesuaian</t>
  </si>
  <si>
    <t>Unit Pengelola Program Studi melakukan analisis SWOT atau analisis lain yang relevan, serta memenuhi aspek-aspek sebagai berikut:
1) melakukan identifikasi kekuatan atau faktor pendorong, kelemahan atau faktor penghambat, peluang dan ancaman yang dihadapi unit pengelola program studi dilakukan secara tepat,
2) memiliki keterkaitan dengan hasil analisis capaian kinerja</t>
  </si>
  <si>
    <t>Unit Pengelola Program Studi melakukan analisis SWOT atau analisis lain yang memenuhi aspek-aspek sebagai berikut:
1) melakukan identifikasi kekuatan atau faktor pendorong, kelemahan atau faktor penghambat, peluang dan ancaman yang dihadapi unit pengelola program studi 
2) memiliki keterkaitan dengan hasil analisis capaian kinerja namun tidak terstruktur dan tidak sistematis</t>
  </si>
  <si>
    <t>Unit Pengelola Program Studi tidak melakukan analisis untuk mengembangkan unit</t>
  </si>
  <si>
    <t>D Analisis dan Penetapan Program Pengembangan 
D.1 Analisis dan Capaian Kinerja</t>
  </si>
  <si>
    <t>Keserbacakupan (kelengkapan, keluasan, ketepatan, ketajaman,  dan kedalaman), dan kesesuaian analisis capaian kinerja serta konsistensi dengan setiap kriteria.</t>
  </si>
  <si>
    <t xml:space="preserve">Unit pengelola telah melakukan analisis capaian kinerja yang:
1) analisisnya didukung oleh data/informasi yang relevan (merujuk pada pencapaian standar mutu Unit Pengelola Program Studi) dan berkualitas (andal dan memadai) yang didukung oleh keberadaan pangkalan data unit pengelola program studi yang terintegrasi.
2) konsisten dengan seluruh kriteria yang diuraikan sebelumnya,
3) analisisnya dilakukan secara komprehensif, tepat, dan tajam untuk mengidentifikasi akar masalah unit pengelola program studi
4) hasilnya dipublikasikan kepada para pemangku kepentingan internal dan eksternal serta mudah diakses.
</t>
  </si>
  <si>
    <t xml:space="preserve">Unit pengelola telah melakukan analisis capaian kinerja yang:
1) analisisnya didukung oleh data/informasi yang relevan (merujuk pada pencapaian standar mutu Unit Pengelola Program Studi) dan berkualitas (andal dan memadai) 
2) konsisten dengan sebagian  (5 sd 6) kriteria yang diuraikan sebelumnya,
3) analisisnya dilakukan secara komprehensif untuk mengidentifikasi akar masalah unit pengelola program studi
4) hasilnya dipublikasikan kepada para pemangku kepentingan internal. </t>
  </si>
  <si>
    <t>Unit pengelola telah melakukan analisis capaian kinerja yang:
1) analisisnya didukung oleh data/informasi yang relevan (merujuk pada pencapaian standar mutu Unit Pengelola Program Studi) dan berkualitas (andal dan memadai) yang didukung oleh keberadaan pangkalan data unit pengelola program studi yang belum terintegrasi.
2) konsisten dengan sebagian besar (7 sd 8) kriteria yang diuraikan sebelumnya,
3) analisisnya dilakukan secara komprehensif dan tepat untuk mengidentifikasi akar masalah unit pengelola program studi
4) hasilnya dipublikasikan kepada para pemangku kepentingan internal serta mudah diakses.</t>
  </si>
  <si>
    <t xml:space="preserve">Unit pengelola telah melakukan analisis capaian kinerja yang:
1) analisisnya tidak sepenuhnya didukung oleh data/informasi yang relevan (merujuk pada pencapaian standar mutu Unit Pengelola Program Studi) dan berkualitas (andal dan memadai) 
2) konsisten dengan sebagian kecil (kurang dari 5) kriteria yang diuraikan sebelumnya,
3) analisisnya dilakukan tidak secara komprehensif untuk mengidentifikasi akar masalah unit pengelola program studi
4) hasilnya tidak dipublikasikan </t>
  </si>
  <si>
    <t xml:space="preserve">Unit pengelola tidak melakukan analisis capaian kinerja </t>
  </si>
  <si>
    <t>NA</t>
  </si>
  <si>
    <t>NB</t>
  </si>
  <si>
    <t>NC</t>
  </si>
  <si>
    <t>ND</t>
  </si>
  <si>
    <t>Jumlah luaran penelitian dan PkM dosen tetap dan mahasiswa dalam 3 tahun terakhir.
RLP  = (4 x NA  + 2 x (NB  + NC) + ND) / NDT
NA  = Jumlah luaran penelitian/PkM yang mendapat pengakuan HKI (Paten, Paten Sederhana)
NB  = Jumlah luaran penelitian/PkM yang mendapat pengakuan HKI (Hak Cipta, Desain Produk Industri, Perlindungan Varietas Tanaman, Desain Tata Letak Sirkuit Terpadu, dll.)
NC  = Jumlah luaran penelitian/PkM dalam bentuk Teknologi Tepat Guna, Produk (Produk Terstandarisasi, Produk Tersertifikasi), Karya Seni, Rekayasa Sosial.
ND  = Jumlah luaran penelitian/PkM yang diterbitkan dalam bentuk Buku ber-ISBN, Book Chapter . 
NDT  = Jumlah dosen tetap.</t>
  </si>
  <si>
    <t>Jumlah artikel karya ilmiah dosen tetap bersama mahasiswa yang disitasi dalam 3 tahun terakhir.
RS  = NAS  / NDT
NAS  = jumlah artikel yang disitasi. 
NDT  = Jumlah dosen tetap.</t>
  </si>
  <si>
    <t>NAS</t>
  </si>
  <si>
    <t>NB1</t>
  </si>
  <si>
    <t>NB2</t>
  </si>
  <si>
    <t>NB3</t>
  </si>
  <si>
    <t>NB4</t>
  </si>
  <si>
    <t>C.9.4.b) Penelitian 
Tabel LKPS</t>
  </si>
  <si>
    <t>Jumlah publikasi dosen bersama mahasiswa di seminar/ tulisan di jurnal dalam 3 tahun terakhir.
RL  = NA1  / NDT  , RN  = (NA2  + NA3) / NDT  , RI  = NA4  / NDT                               Faktor: a = 0.2 , b = 2 , c = 4
NA1  = Jumlah publikasi di jurnal tidak terakreditasi. 
NA2  = Jumlah publikasi di jurnal nasional terakreditasi. 
NA3  = Jumlah publikasi di jurnal internasional.
NA4  = Jumlah publikasi di jurnal internasional bereputasi. 
NDT  = Jumlah dosen tetap.</t>
  </si>
  <si>
    <t>Jumlah publikasi dosen bersama mahasiswa di seminar/ tulisan di media massa dalam 3 tahun terakhir.
RL  = NB1  / NDT  , RN  = (NB2  + NA3) / NDT  , RI  = NB4  / NDT                               Faktor: a = 0.2 , b = 2 , c = 4
NB1  = Jumlah publikasi di seminar wilayah/lokal/perguruan tinggi
NB2  = Jumlah publikasi di seminar penelitian nasional. 
NB3  = Jumlah publikasi di seminar penelitian internasional.
NC1  = Jumlah tulisan di media massa nasional
NC2 = Jumlah tulisan di media massa internasional. 
NDT  = Jumlah dosen tetap.</t>
  </si>
  <si>
    <t>NC1</t>
  </si>
  <si>
    <t>NC2</t>
  </si>
  <si>
    <t>NA1</t>
  </si>
  <si>
    <t>NA2</t>
  </si>
  <si>
    <t>NA3</t>
  </si>
  <si>
    <t>NA4</t>
  </si>
  <si>
    <t>Jumlah publikasi di seminar / tulisan di media massa dalam 3 tahun terakhir
RL = NB1/NDT, RN = NB@/NDT, RI = NB3/NDT
Faktor: a = 0.2, b = 2, c = 4 
NB1 = Jumlah publikasi di seminar wilayah/lokal/perguruan tinggi
NB2 = Jumlah publikasi di seminar penelitian nasional
NB3 = Jumlah publikasi di seminar penelitian internasional
NC1 = Jumlah tulisan di media massa nasional
NC2 = Jumlah tulisan di media massa internasional
NDT = Jumlah dosen tetap</t>
  </si>
  <si>
    <t xml:space="preserve">Nilai </t>
  </si>
  <si>
    <r>
      <t>Dosen yang mendapat pengakuan atas prestasi/kinerja dalam 3 tahun terakhir:
(1) menjadi visiting professor di perguruan tinggi nasional / internasional
(2) menjadi keynote speaker pada pertemuan limiah tingkat nasional
(3) menjadi staf ahli di lembaga tingkat nasional / internasional
(4) menjadi editor atau mitra bestari pada jurnal nasional terakreditasi / jurnal internasional bereputasi
(5) mendapat penghargaan atas prestasi dan kinerja di tingkat nasional / internasional
N</t>
    </r>
    <r>
      <rPr>
        <sz val="9"/>
        <color rgb="FF000000"/>
        <rFont val="Calibri"/>
        <family val="2"/>
        <scheme val="minor"/>
      </rPr>
      <t>RD</t>
    </r>
    <r>
      <rPr>
        <sz val="10"/>
        <color rgb="FF000000"/>
        <rFont val="Calibri"/>
        <family val="2"/>
        <scheme val="minor"/>
      </rPr>
      <t xml:space="preserve"> = Jumlah dosen yang mendapat pengakuan atas prestasi / kinerja dalam 3 tahun terakhir
N</t>
    </r>
    <r>
      <rPr>
        <sz val="9"/>
        <color rgb="FF000000"/>
        <rFont val="Calibri"/>
        <family val="2"/>
        <scheme val="minor"/>
      </rPr>
      <t>DT</t>
    </r>
    <r>
      <rPr>
        <sz val="10"/>
        <color rgb="FF000000"/>
        <rFont val="Calibri"/>
        <family val="2"/>
        <scheme val="minor"/>
      </rPr>
      <t xml:space="preserve"> = jumlah dosen tetap</t>
    </r>
  </si>
  <si>
    <r>
      <t>N</t>
    </r>
    <r>
      <rPr>
        <sz val="9"/>
        <color rgb="FF000000"/>
        <rFont val="Calibri"/>
        <family val="2"/>
        <scheme val="minor"/>
      </rPr>
      <t>RD</t>
    </r>
  </si>
  <si>
    <t>Artikel karya ilmiah dosen tetap yang disitasi dalam 3 tahun terakhir
RS = NAS/NDT</t>
  </si>
  <si>
    <t xml:space="preserve">Tabel 3.b. LKPS </t>
  </si>
  <si>
    <t>Dosen Pembimbing TA
Beban dosen dalam membimbing TA mahasiswa sebagai pembimbing utama (PDPU)
a = jumlah dosen yang rata-rata membimbing &lt;= 4 mahasiswa / tahun
b = jumlah dosen tetap pembimbing
PDPU = a/b x 100%</t>
  </si>
  <si>
    <t>Rata-rata PkM/dosen/tahun dalam 3 tahun terakhir.
RLP = (4xNA + 2x(NB+NC) + ND)/NDT
NA = Jumlah luaran penelitian / PkM yang mendapat pengakuan HKI (Paten, Paten Sederhana)
NB = Jumlah luaran penelitian / PkM yang mendapat pengakuan HKI (Hak Cipta, Desain Produk Industri, Perlindungan Varietas Tanaman, Desain Tata Letak Sirkuit Terpadu, dll)
NC = Jumlah luaran penelitian / PkM dalam bentuk Teknologi Tepat Guna, Produk (Produk Terstandarisasi, Produk Tersertifikasi), Karya Seni, Rekayasa Sosial
ND = Jumlah luaran penelitian / PkM yang diterbitkan dalam bentuk Buku ber-ISBN, Book Chapter
NDT = Jumlah dosen tetap</t>
  </si>
  <si>
    <t>C.4.4.c) Pengembangan Dosen</t>
  </si>
  <si>
    <t xml:space="preserve">Upaya pengembangan dosen UPPS dan PS
Jika skor rata-rata butir Profil Dosen &gt;= 3.5, maka skor butir ini = 4
</t>
  </si>
  <si>
    <t>UPPS merencanakan dan mengembangkan dosen (DTPS) mengikuti rencana pengembangan SDM di Perguruan Tinggi (Renstra PT) secara konsisten</t>
  </si>
  <si>
    <t>UPPS merencanakan dan mengembangkan dosen (DTPS) mengikuti rencana pengembangan SDM di Perguruan Tinggi (Renstra PT)</t>
  </si>
  <si>
    <t>UPPS mengembangkan dosen (DTPS) mengikuti rencana pengembangan SDM di Perguruan Tinggi (Renstra PT)</t>
  </si>
  <si>
    <t xml:space="preserve">UPPS mengembangkan dosen (DTPS) tidak mengikuti atau tidak sesuai dengan rencana pengembangan SDM di Perguruan Tinggi (Renstra PT) </t>
  </si>
  <si>
    <t xml:space="preserve">Perguruan tinggi dan UPPS tidak memiliki rencana pengembangan SDM </t>
  </si>
  <si>
    <t>C.4.4.d) Tenaga Kependidikan</t>
  </si>
  <si>
    <t>Kecukupan dan kualifikasi tenaga kependidikan berdasarkan jenis pekerjaannya (administraasi, pustakawan, laboran, teknisi, dll.).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</si>
  <si>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Unit Pengelola Program Studi memiliki tendik yang memenuhi tingkat kecukupan dan kualifikasi berdasarkan kebutuhan layanan PS: pelaksanaan akademik, fungsi unit pengelola, dan pengembangan PS</t>
  </si>
  <si>
    <t>Unit Pengelola Program Studi memiliki tendik yang memenuhi tingkat kecukupan dan kualifikasi berdasarkan kebutuhan layanan PS dan mendukung pelaksanaan akademik dan fungsi unit pengelola</t>
  </si>
  <si>
    <t xml:space="preserve">Unit Pengelola Program Studi memiliki tendik yang memenuhi tingkat kecukupan dan kualifikasi berdasarkan kebutuhan layanan PS dan mendukung pelaksanaan akademik </t>
  </si>
  <si>
    <t xml:space="preserve">Unit Pengelola Program Studi memiliki tendik yang memenuhi tingkat kecukupan dan/atau kualifikasi berdasarkan kebutuhan layanan PS dan mendukung pelaksanaan akademik </t>
  </si>
  <si>
    <t xml:space="preserve">Unit Pengelola Program Studi memiliki tendik yang tidak memenuhi tingkat kecukupan dan kualifikasi berdasarkan kebutuhan layanan PS </t>
  </si>
  <si>
    <t>DOP</t>
  </si>
  <si>
    <t>Rata-rata dana penelitian dosen (DPD)/ tahun dalam 3 tahun terakhir</t>
  </si>
  <si>
    <t>DPD</t>
  </si>
  <si>
    <t>Rata-rata dana PkM dosen (DPkMD)/ tahun dalam 3 tahun terakhir</t>
  </si>
  <si>
    <t>DPkMD</t>
  </si>
  <si>
    <t>Realisasi investasi (SDM, sarana dan prasarana) yang mendukung penyelenggaraan tridharma
Jika skor rata-rata butir tentang Profil Dosen, Sarana, dan Prasarana &gt;= 3.5, maka Skor butir ini = 4</t>
  </si>
  <si>
    <t>Persentase realiasi dana untuk investasi SDM serta Sarana dan Prasarana telah sesuai dengan perencanaan investasi serta melebihi standar pembelajaran, penelitian dan PkM untuk mendukung terciptanya suasana akademik yang sehat dan kondusif</t>
  </si>
  <si>
    <t xml:space="preserve">Persentase realiasi dana untuk investasi SDM serta Sarana dan Prasarana telah sesuai dengan perencanaan investasi serta melebihi standar pembelajaran, penelitian dan PkM </t>
  </si>
  <si>
    <t xml:space="preserve">Persentase realiasi dana untuk investasi SDM serta Sarana dan Prasarana telah sesuai dengan perencanaan investasi serta memenuhi standar pembelajaran, penelitian dan PkM </t>
  </si>
  <si>
    <t xml:space="preserve">Persentase realiasi dana untuk investasi SDM serta Sarana dan Prasarana kurang sesuai dengan perencanaan investasi </t>
  </si>
  <si>
    <t>Tidak ada realiasi dana untuk investasi SDM serta Sarana dan Prasarana</t>
  </si>
  <si>
    <t>Kecukupan dana untuk menjamin pencapaian capaian pembelajaran</t>
  </si>
  <si>
    <t>Dana dapat menjamin keberlangsungan operasional tridharma, pengembangan 3 tahun terakhir, serta memiliki kecukupan dana untuk rencana pengembangan 3 tahun ke depan yang didukung oleh sumber pendanaan yang realistis.</t>
  </si>
  <si>
    <t>Dana dapat menjamin keberlangsungan operasional tridharma, serta pengembangan 3 tahun terakhir</t>
  </si>
  <si>
    <t xml:space="preserve">Dana dapat menjamin keberlangsungan operasional tridharma, serta sebagian kecil pengembangan </t>
  </si>
  <si>
    <t>Dana dapat menjamin keberlangsungan operasional dan tidak ada untuk pengembangan</t>
  </si>
  <si>
    <t>Dana tidak mencukupi untuk keperluan operasional</t>
  </si>
  <si>
    <t>Kecukupan, aksesibilitas dan mutu sarana dan prasarana untuk menjamin pencapaian capaian pembelajaran dan meningkatkan suasana akademik</t>
  </si>
  <si>
    <t>Unit Pengelola Program Studi menyediakan sarana dan prasarana serta aksesibilitas yang cukup untuk menjamin pencapaian capaian pembelajaran dan meningkatkan suasana akademik</t>
  </si>
  <si>
    <t>Unit Pengelola Program Studi menyediakan sarana dan prasarana yang mutakhir serta aksesibilitas yang cukup untuk menjamin pencapaian capaian pembelajaran dan meningkatkan suasana akademik</t>
  </si>
  <si>
    <t xml:space="preserve">Unit Pengelola Program Studi menyediakan sarana dan prasarana serta aksesibilitas yang cukup untuk menjamin pencapaian capaian pembelajaran </t>
  </si>
  <si>
    <t xml:space="preserve">Unit Pengelola Program Studi menyediakan sarana dan prasarana serta aksesibilitas yang tidak cukup untuk menjamin pencapaian capaian pembelajaran </t>
  </si>
  <si>
    <t>Unit Pengelola Program Studi tidak memiliki sarana dan prasarana</t>
  </si>
  <si>
    <t>A. Keterlibatan pemangku kepentingan dalam proses evaluasi dan pemutakhiran kurikulum</t>
  </si>
  <si>
    <t>Evaluasi dan pemutakhiran kurikulum melibatkan pemangku kepentingan internal dan eksternal, serta direview oleh pakar bidang ilmu program studinya</t>
  </si>
  <si>
    <t>Evaluasi dan pemutakhiran kurikulum melibatkan pemangku kepentingan internal dan eksternal</t>
  </si>
  <si>
    <t>Evaluasi dan pemutakhiran kurikulum melibatkan pemangku kepentingan internal</t>
  </si>
  <si>
    <t>Evaluasi dan pemutakhiran kurikulum tidak melibatkan seluruh pemangku kepentingan internal</t>
  </si>
  <si>
    <t>Evaluasi dan pemutakhiran kurikulum dilakukan oleh dosen PS</t>
  </si>
  <si>
    <t>B. Kesesuaian capaian pembelajaran dengan profil lulusan dan jenjang KKNI/SKKNI yag sesuai</t>
  </si>
  <si>
    <t>Capaian pembelajaran diturunkan dari profil lulusan dan memenuhi level KKNI serta dimutakhirkan secara berkala tiap 4 sd 5 tahun sesuai perkembangan ipteks dan kebutuhan pengguna</t>
  </si>
  <si>
    <t>Capaian pembelajaran diturunkan dari profil lulusan dan memenuhi level KKNI serta dimutakhirkan secara berkala tiap 4 sd 5 tahun sesuai perkembangan ipteks atau kebutuhan pengguna</t>
  </si>
  <si>
    <t xml:space="preserve">Capaian pembelajaran diturunkan dari profil lulusan dan memenuhi level KKNI </t>
  </si>
  <si>
    <t>Capaian pembelajaran diturunkan dari profil lulusan dan tidak memenuhi level KKNI</t>
  </si>
  <si>
    <t>Capaian pembelajaran tidak diturunkan dari profil lulusan dan tidak memenuhi level KKNI</t>
  </si>
  <si>
    <t>C. Ketetepatan struktur kurikulum dalam pembentukan capaian pembelajaran.
Catatan: digambarkan dalam peta kompetensi</t>
  </si>
  <si>
    <t>Struktur kurikulum sesuai dengan urutan capaian pembelajaran dan digambarkan dalam peta kompetensi, serta memberikan fleksibilitas untuk memfasilitasi keberagaman minat dan bakat melalui MK pilihan</t>
  </si>
  <si>
    <t>Struktur kurikulum sesuai dengan urutan capaian pembelajaran dan digambarkan dalam peta kompetensi</t>
  </si>
  <si>
    <t>Struktur kurikulum sesuai dengan urutan capaian pembelajaran</t>
  </si>
  <si>
    <t>Struktur kurikulum tidak sesuai dengan urutan capaian pembelajaran</t>
  </si>
  <si>
    <t>Tidak ada nilai di bawah 1</t>
  </si>
  <si>
    <t>C.6.4.b) Karakteristik Proses Pembelajaran</t>
  </si>
  <si>
    <t>Mahasiswa memiliki kemampuan mandiri dalam mengembangkan IPTEKS baru dalam bidang keilmuannya melalui riset hingga menghasilkan karya kreatif, original dan teruji</t>
  </si>
  <si>
    <t>Program Studi menyiapkan proses pembelajaran dengan memberikan keleluasaan kepada mahasiswa untuk mengembangkan IPTEKS baru dalam bidang keilmuan yang dipilihnya melalui riset untuk menghasilkan karya kreatif, original dan teruji</t>
  </si>
  <si>
    <t>Program Studi menyiapkan proses pembelajaran dengan memberikan arahan kepada mahasiswa untuk mengembangkan IPTEKS baru dalam bidang keilmuan yang dipilihnya melalui riset untuk menghasilkan karya kreatif, original dan teruji</t>
  </si>
  <si>
    <t>Program Studi menyiapkan proses pembelajaran dengan arah yang sudah ditetapkan kepada mahasiswa untuk mengembangkan IPTEKS baru dalam bidang keilmuan yang dipilihnya melalui riset untuk menghasilkan karya ilmiah</t>
  </si>
  <si>
    <t>Tidak ada skor di bawah 2</t>
  </si>
  <si>
    <t>Mahasiswa memiliki kemampuan mengelola, memimpin, dan mengembangkan riset yang bermanfaat bagi ilmu pengetahuan dan kemaslahatan umat manusia menggunakan pendekatan inter, multi atau transdisiplin</t>
  </si>
  <si>
    <t>Program studi menyiapkan mahasiswa untuk memiliki kemampuan memimpin, mengelola penelitian dan mengembangkan peta jalan penelitian yang bermanfaat bagi ilmu pengetahuan dan kemaslahatan umat manusia menggunakan pendekatan inter, multi atau transdisiplin</t>
  </si>
  <si>
    <t>Program studi menyiapkan mahasiswa untuk memiliki kemampuan  mengelola penelitian dan mengembangkan peta jalan penelitian yang bermanfaat bagi ilmu pengetahuan dan kemaslahatan umat manusia menggunakan pendekatan inter, multi atau transdisiplin</t>
  </si>
  <si>
    <t>Program studi menyiapkan mahasiswa untuk memiliki kemampuan   mengembangkan penelitian yang bermanfaat bagi ilmu pengetahuan dan kemaslahatan umat manusia menggunakan pendekatan inter, multi atau transdisiplin</t>
  </si>
  <si>
    <t>C.6.4.c) Rencana Proses Pembelajaran</t>
  </si>
  <si>
    <t>A. Ketersediaan dan kelengkapan dokumen rencana pembelajaran semester (RPS)</t>
  </si>
  <si>
    <t>Dokumen RPS mencakup target capaian pembelajaran, bahan kajian, metode pembelajaran, waktu dan tahapan, asesmen hasil capaian pembelajaran. RPS ditinjau dan disesuaikan secara berkala serta dapat diakses oleh mahasiswa, dilaksanakan secara konsisten</t>
  </si>
  <si>
    <t>Dokumen RPS mencakup target capaian pembelajaran, bahan kajian, metode pembelajaran, waktu dan tahapan, asesmen hasil capaian pembelajaran. RPS ditinjau dan disesuaikan secara berkala serta dapat diakses oleh mahasiswa</t>
  </si>
  <si>
    <t xml:space="preserve">Dokumen RPS mencakup target capaian pembelajaran, bahan kajian, metode pembelajaran, waktu dan tahapan, asesmen hasil capaian pembelajaran. RPS ditinjau dan disesuaikan secara berkala </t>
  </si>
  <si>
    <t>Dokumen RPS mencakup target capaian pembelajaran, bahan kajian, metode pembelajaran, waktu dan tahapan, asesmen hasil capaian pembelajaran atau tidak semua mata kuliah memiliki RPS</t>
  </si>
  <si>
    <t>Tidak memiliki dokumen RPS</t>
  </si>
  <si>
    <t>B. Kedalaman dan keluasan RPS sesuai dengan capaian pembelajaran lulusan</t>
  </si>
  <si>
    <t>Isi materi pembelajaran sesuai dengan RPS, memiliki kedalaman dan keluasan yang relevan untuk mencapai capaian pembelajaran lulusan, serta ditinjau ulang secara berkala</t>
  </si>
  <si>
    <t>Isi materi pembelajaran sesuai dengan RPS, memiliki kedalaman dan keluasan yang relevan untuk mencapai capaian pembelajaran lulusan</t>
  </si>
  <si>
    <t>Isi materi pembelajaran memiliki kedalaman dan keluasan sesuai dengan capaian pembelajaran lulusan</t>
  </si>
  <si>
    <t>Isi materi pembelajaran memiliki kedalaman dan keluasan namun sebagian tidak sesuai dengan capaian pembelajaran lulusan</t>
  </si>
  <si>
    <t>Isi materi pembelajaran tidak sesuai dengan capaian pembelajaran lulusan</t>
  </si>
  <si>
    <t>C.6.4.d) Monitoring dan Evaluasi serta Pelaksanaan Proses Pembelajaran</t>
  </si>
  <si>
    <t>Bentuk interaksi antara dosen, mahasiswa dan sumber belajar yang memungkinkan mahasiswa memiliki kesiapan untuk melakukan penelitian disertasi</t>
  </si>
  <si>
    <t>Pelaksanaan pembelajaran berlangsung dalam bentuk interaksi kolegial antara dosen dan mahasiswa, serta sumber belajar yang lengkap dengan aksesibilitas yang baik sehingga mempu menumbuhkan kemandirian mahasiswa</t>
  </si>
  <si>
    <t xml:space="preserve">Pelaksanaan pembelajaran berlangsung dalam bentuk interaksi kolegial antara dosen dan mahasiswa, serta sumber belajar yang lengkap dengan aksesibilitas yang baik </t>
  </si>
  <si>
    <t xml:space="preserve">Pelaksanaan pembelajaran berlangsung dalam bentuk interaksi kolegial antara dosen dan mahasiswa, serta sumber belajar yang lengkap </t>
  </si>
  <si>
    <t>Keleluasaan mahasiswa untuk mengambil mata kuliah pendukung penelitian</t>
  </si>
  <si>
    <t>Mahasiswa memiliki akses terhadap seluruh mata kuliah / layanan pembelajaran di perguruan tinggi yang mendukung penelitian</t>
  </si>
  <si>
    <t>Mahasiswa memiliki akses terhadap seluruh mata kuliah / layanan pembelajaran di departemen / fakultas yang mendukung penelitian</t>
  </si>
  <si>
    <t>Mahasiswa memiliki akses terhadap seluruh mata kuliah di program studi yang mendukung penelitian</t>
  </si>
  <si>
    <t>Mahasiswa memiliki akses terhadap seluruh mata kuliah / layanan pembelajaran di program studi yang mendukung penelitian</t>
  </si>
  <si>
    <t>Tidak ada skor 0</t>
  </si>
  <si>
    <t>Monitoring dan evaluasi proses penulisan disertasi
Penyimpangan yang bisa terjadi mencakup aspek:
1 Format disertasi tidak sesuai dengan format yang ditetapkan
2. Data dan informasi yang digunakan tidak konsisten
3. Dosen pembimbing tidak membaca dengan teliti draft disertasi</t>
  </si>
  <si>
    <t>(1) SOP monev lengkap dan jelas serta dapat secara efektif mendeteksi penyimpangan 3 aspek
(2) Komisi/lembaga monev terdiri dari personil dengan integritas dan dedikasi yang tinggi dengan tugas dan wewenang yang jelas
(3) Monev dilaksanakan secara konsisten dan efektif</t>
  </si>
  <si>
    <t xml:space="preserve">(1) SOP monev lengkap dan jelas serta dapat secara efektif mendeteksi penyimpangan aspek 1 dan 2
(2) Komisi/lembaga monev terdiri dari personil dengan tugas dan wewenang yang jelas
(3) Monev dilaksanakan secara konsisten </t>
  </si>
  <si>
    <t>(1) SOP monev lengkap dan jelas serta dapat secara efektif mendeteksi penyimpangan aspek 1 
(2) Komisi/lembaga monev terdiri dari pejabat struktural
(3) Monev dilaksanakan namun tidak konsisten dan tidak efektif</t>
  </si>
  <si>
    <t>Tidak ada skor 1</t>
  </si>
  <si>
    <t>Tidak ada monev</t>
  </si>
  <si>
    <t>Monitoring dan evaluasi kelayakan dosen dalam proses pembimbingan.
Penyimpangan yang bisa terjadi antara lain:
1. Dosen pembimbing disertasi membimbing mahasiswa dalam jumlah melebihi kewajaran
2. Keilmuan dosen tidak sesuai dengan tema disertasi
3. Dosen pembimbing tidak melaksanakan tugas-tugas pembimbingan sesuai dengan ketentuan</t>
  </si>
  <si>
    <t>(1) SOP monev cukup lengkap dan jelas  
(2) Komisi/lembaga monev terdiri dari pejabat struktural
(3) Monev dilaksanakan namun tidak konsisten dan tidak efektif</t>
  </si>
  <si>
    <t>Monitoring dan evaluasi ujian akhir studi doktor.
Penyimpangan yang bisa terjadi antara lain:
1. Tim penguji tidak relevan dengan tema disertasi
2. Tidak ada rubrik penilaian yang relevan dan terukur
3. Tidak ada penguji eksternal
4. Tim penguji tidak lengkap</t>
  </si>
  <si>
    <t>(1) SOP monev lengkap dan jelas serta dapat secara efektif mendeteksi penyimpangan 4 aspek
(2) Komisi/lembaga monev terdiri dari personil dengan integritas dan dedikasi yang tinggi dengan tugas dan wewenang yang jelas
(3) Monev dilaksanakan secara konsisten dan efektif</t>
  </si>
  <si>
    <t xml:space="preserve">(1) SOP monev lengkap dan jelas serta dapat secara efektif mendeteksi penyimpangan aspek 1, 3 dan 4
(2) Komisi/lembaga monev terdiri dari personil dengan tugas dan wewenang yang jelas
(3) Monev dilaksanakan secara konsisten </t>
  </si>
  <si>
    <t>(1) SOP monev lengkap dan jelas serta dapat secara efektif mendeteksi penyimpangan aspek 1 dan 3
(2) Komisi/lembaga monev terdiri dari pejabat struktural
(3) Monev dilaksanakan namun tidak konsisten dan tidak efektif</t>
  </si>
  <si>
    <t>Kesesuaian metode pembelajaran dengan Learning Outcome. Contoh: Research Based Education (RBE)</t>
  </si>
  <si>
    <t>Terdapat bukti sahih yang menunjukkan metode pembelajaran yang dilaksanakan sesuai dengan capaian pembelajaran yang direncanakan pada 75% sd 100% mata kuliah</t>
  </si>
  <si>
    <t>Terdapat bukti sahih yang menunjukkan metode pembelajaran yang dilaksanakan sesuai dengan capaian pembelajaran yang direncanakan pada 25% sd &lt;50% mata kuliah</t>
  </si>
  <si>
    <t>Terdapat bukti sahih yang menunjukkan metode pembelajaran yang dilaksanakan sesuai dengan capaian pembelajaran yang direncanakan pada 50% sd &lt;75% mata kuliah</t>
  </si>
  <si>
    <t>Terdapat bukti sahih yang menunjukkan metode pembelajaran yang dilaksanakan sesuai dengan capaian pembelajaran yang direncanakan pada &lt;25% mata kuliah</t>
  </si>
  <si>
    <t xml:space="preserve">Tidak terdapat bukti sahih yang menunjukkan metode pembelajaran yang dilaksanakan sesuai dengan capaian pembelajaran yang direncanakan </t>
  </si>
  <si>
    <t>C.6.4.e) Penilaian Pembelajaran</t>
  </si>
  <si>
    <t>Penilaian rencana penelitian untuk menemukan /mengembangkan teori atau konsepsi/gagasan ilmiah baru</t>
  </si>
  <si>
    <t>Program studi memiliki perangkat penilaian terhadap penyajian dan rencana penelitian untuk menemukan/mengembangkan teori atau konsepsi / gagasan ilmiah baru, yang dilaksanakan secara konsisten dan hasilnya dievaluasi dan ditindaklanjuti untuk perbaikan</t>
  </si>
  <si>
    <t>Program studi memiliki perangkat penilaian terhadap penyajian dan rencana penelitian untuk menemukan/mengembangkan teori atau konsepsi / gagasan ilmiah baru, yang dilaksanakan secara konsisten dan hasilnya dievaluasi</t>
  </si>
  <si>
    <t xml:space="preserve">Program studi memiliki perangkat penilaian terhadap penyajian dan rencana penelitian untuk menemukan/mengembangkan teori atau konsepsi / gagasan ilmiah baru, yang dilaksanakan secara konsisten </t>
  </si>
  <si>
    <t xml:space="preserve">Program studi memiliki perangkat penilaian terhadap penyajian dan rencana penelitian </t>
  </si>
  <si>
    <t xml:space="preserve">Program studi tidak memiliki perangkat penilaian terhadap penyajian dan rencana penelitian </t>
  </si>
  <si>
    <t>Penyajian rencana penelitian untuk menemukan/mengembangkan teori atau konsepsi/gagasan ilmih baru</t>
  </si>
  <si>
    <t>Rencana penelitian dipaparkan pada seminar terbuka di perguruan tinggi</t>
  </si>
  <si>
    <t>Rencana penelitian dipaparkan pada seminar yang hanya dihadiri oleh komisi pembimbing</t>
  </si>
  <si>
    <t>Rencana penelitian dipaparkan pada seminar terbuka di program studi</t>
  </si>
  <si>
    <t>Tidak ada skor di bawah 1</t>
  </si>
  <si>
    <t>Penyajian hasil penelitian disertasi dalam seminar</t>
  </si>
  <si>
    <t>Hasil penelitian disajikan dalam seminar internasional</t>
  </si>
  <si>
    <t>Hasil penelitian disajikan dalam seminar nasional</t>
  </si>
  <si>
    <t>Hasil penelitian disajikan dalam seminar terbuka di perguruan tinggi sendiri</t>
  </si>
  <si>
    <t>Hasil penelitian disajikan dalam seminar yang hanya dihadiri komisi pembimbing</t>
  </si>
  <si>
    <t>Tidak ada kewajiban menyajikan hasil penelitian dalam seminar</t>
  </si>
  <si>
    <t>Penilaian novelty/kebaruan disertasi</t>
  </si>
  <si>
    <t>Hasil penelitian disertasi wajib dipublikasikan dalam jurnal ilmiah internasional</t>
  </si>
  <si>
    <t>Hasil penelitian disertasi wajib dipublikasikan dalam jurnal ilmiah nasional terakreditasi</t>
  </si>
  <si>
    <t>Hasil penelitian disertasi wajib dipublikasikan dalam jurnal ilmiah lokal</t>
  </si>
  <si>
    <t>Tidak ada kewajiban untuk mempublikasikan hasil penelitian disertasi</t>
  </si>
  <si>
    <t>C.6.4.f) Suasana Akademik</t>
  </si>
  <si>
    <t>Keterlaksanaan dan keberkalaan program dan kegiatan di luar kegiatan pembelajaran terstruktur untuk meningkatkan suasana akademik.
Contoh: Kuliah umum / studium generale, seminar ilmiah, bedah buku</t>
  </si>
  <si>
    <t>Publikasi hasil penelitian disertasi</t>
  </si>
  <si>
    <t>Program studi memiliki instrumen penilaian novelty / kebaruan disertasi dengan melibatkan penguji eksternal dari luar perguruan tinggi</t>
  </si>
  <si>
    <t>Program studi memiliki instrumen penilaian novelty / kebaruan disertasi dengan melibatkan penguji eksternal dari luar program studi</t>
  </si>
  <si>
    <t>Program studi memiliki instrumen penilaian novelty / kebaruan disertasi dengan melibatkan penguji eksternal dari luar komisi pembimbing</t>
  </si>
  <si>
    <t>Program studi memiliki instrumen penilaian novelty / kebaruan disertasi dengan hanya melibatkan komisi pembimbing</t>
  </si>
  <si>
    <t>Tidak ada mekanisme pengecekan novelty</t>
  </si>
  <si>
    <t>Kegiatan ilmiah yang terjadwal dilaksanakan setiap bulan</t>
  </si>
  <si>
    <t>Kegiatan ilmiah yang terjadwal dilaksanakan dua sd tiga bulan sekali</t>
  </si>
  <si>
    <t>Kegiatan ilmiah yang terjadwal dilaksanakan empat sd enam bulan sekali</t>
  </si>
  <si>
    <t>Kegiatan ilmiah yang terjadwal dilaksanakan labih dari enam bulan sekali</t>
  </si>
  <si>
    <t>C.6.4.g) Kepuasan Mahasiswa</t>
  </si>
  <si>
    <t>A. Tingkat kepuasan mahasiswa terhadap proses pendidikan</t>
  </si>
  <si>
    <t>&gt;75% mahasiswa menyatakan puas terhadap pengalaman belajar</t>
  </si>
  <si>
    <t>50% sd 75% mahasiswa menyatakan puas terhadap pengalaman belajar</t>
  </si>
  <si>
    <t>25% sd 50% mahasiswa menyatakan puas terhadap pengalaman belajar</t>
  </si>
  <si>
    <t>&lt;25% mahasiswa menyatakan puas terhadap pengalaman belajar</t>
  </si>
  <si>
    <t>Tidak melakukan pengukuran terhadap kepuasan pengalaman mahasiswa</t>
  </si>
  <si>
    <t>B. Analisis dan tindak lanjut dari hasil pengukuran kepuasan mahasiswa</t>
  </si>
  <si>
    <t>Hasil pengukuran dianalisis dan ditindaklanjuti minimal 2 kali setiap semester, serta digunakan untuk perbaikan proses pembelajaran dan menunjukkan peningkatan hasil pembelajaran</t>
  </si>
  <si>
    <t>Hasil pengukuran dianalisis dan ditindaklanjuti setiap semester, serta digunakan untuk perbaikan proses pembelajaran dan menunjukkan peningkatan hasil pembelajaran</t>
  </si>
  <si>
    <t>Hasil pengukuran dianalisis dan ditindaklanjuti setiap tahun, serta digunakan untuk perbaikan proses pembelajaran dan menunjukkan peningkatan hasil pembelajaran</t>
  </si>
  <si>
    <t>Hasil pengukuran dianalisis dan ditindaklanjuti, serta digunakan untuk perbaikan proses pembelajaran dan menunjukkan peningkatan hasil pembelajaran, namun dilakukan secara insidentil</t>
  </si>
  <si>
    <t xml:space="preserve">Tidak dilakukan analisis terhadap hasil pengukuran kepuasan terhadap kepuasan terhadap proses pembelajaran </t>
  </si>
  <si>
    <t xml:space="preserve">Relevansi penelitian pada unit pengelola mencakup unsur-unsur sebagai berikut:
1) memiliki peta jalan yang memayungi agenda penelitian dosen dan mahasiswa serta pengembangan keilmuan PS dengan mempertimbangkan pendekatan interdisiplin atau mutidisiplin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PS
</t>
  </si>
  <si>
    <t>Unit Pengelola Program Studi memenuhi 4 unsur relevansi penelitian dosen dan mahasiswa</t>
  </si>
  <si>
    <t>Unit Pengelola Program Studi memenuhi unsur 1, 2 dan 3 relevansi penelitian dosen dan mahasiswa</t>
  </si>
  <si>
    <t>Unit Pengelola Program Studi memenuhi unsur 1 dan 2 relevansi penelitian dosen dan mahasiswa</t>
  </si>
  <si>
    <t>Unit Pengelola Program Studi memenuhi unsur 1 namun penelitian dosen dan mahasiswa tidak sesuai dengan peta jalan</t>
  </si>
  <si>
    <t>Unit Pengelola Program Studi tidak memiliki peta jalan penelitian dosen dan mahasiswa</t>
  </si>
  <si>
    <t>Analisis pemenuhan capaian pembelajaran lulusan (CPL) yang diukur dengan metode yang sahih dan relevan
1) keserba cakupan
2) kedalaman, dan 
3) kebermanfaatan analisis yang ditunjukkan dengan peningkatan CPL dari waktu ke waktu dalam 3 tahun terakhir</t>
  </si>
  <si>
    <t>C.7.4. b) Penelitian Dosen dan Mahasiswa</t>
  </si>
  <si>
    <t>Rata-rata jumlah penelitian DTPS yang sesuai dengan keilmuan PS/tahun dalam 3 tahun terakhir.
Tingkat penelitian dinilai dari keberadaan tim penelaahan, mutu substansi penelitian, dan/atau tingkat publikasi yang direncanakan
RI = NI/3/NDT, RN = NN/3/NDT, RL = NL/3/NDT
NI = Jumlah penelitian tingkat internasional dalam 3 tahun terakhir
NN = Jumlah penelitian tingkat nasional dalam 3 tahun terakhir
NL = Jumlah penelitian tingkat PT atau wilayah dalam 3 tahun terakhir
NDT = Jumlah dosen tetap
Faktor: a = 0.1, b=1, c=2</t>
  </si>
  <si>
    <t>NI</t>
  </si>
  <si>
    <t>NN</t>
  </si>
  <si>
    <t>NL</t>
  </si>
  <si>
    <t>Keterlibatan mahasiswa dalam penelitian
PPDM = persentase jumlah penelitian mahasiswa tugas akhir yang masuk dalam agenda penelitian dosen terhadap jumlah mahasiswa tugas akhir dalam 3 tahun terakhir</t>
  </si>
  <si>
    <t>PPDM</t>
  </si>
  <si>
    <t>Relevansi PkM pada UPPS mencakup unsur-unsur sebagai berikut:
1) memiliki peta jalan yang memayungi tema PkM dosen dan mahasiswa serta hilirisasi/penerapan keilmuan PS
2) dosen dan mahasiswa melaksanakan PkM sesuai dengan peta jalan PkM
3) melakukan evaluasi kesesuaian PkM dosen dan mahasiswa dengan peta jalan
4) menggunakan hasil evaluasi untuk perbaikan relevansi PkM dan pengembangan keilmuan PS,</t>
  </si>
  <si>
    <t>Unit Pengelola Program Studi memenuhi 4 unsur relevansi PkM dosen dan mahasiswa</t>
  </si>
  <si>
    <t>Unit Pengelola Program Studi memenuhi unsur 1,2 dan 3 relevansi PkM dosen dan mahasiswa</t>
  </si>
  <si>
    <t>Unit Pengelola Program Studi memenuhi unsur 1 dan 2 relevansi PkM dosen dan mahasiswa</t>
  </si>
  <si>
    <t>Unit Pengelola Program Studi memenuhi unsur pertama, namun PkM dosen dan mahasiswa tidak sesuai dengan peta jalan</t>
  </si>
  <si>
    <t>Unit Pengelola Program Studi tidak mempunyai peta jalan PkM dosen dan mahasiswa</t>
  </si>
  <si>
    <t>C.8.4.b) PkM Dosen</t>
  </si>
  <si>
    <t>Rata-rata jumlah judul PkM DTPS yang sesuai dengan keilmuan PS/tahun dalam 3 tahun terakhir
RPkMD = NPkM/3/NDT
NPkM = jumlah judul PkM sesuai rumpun ilmu dalam 3 tahun terakhir
NDT = Jumlah dosen tetap</t>
  </si>
  <si>
    <t>NPkM</t>
  </si>
  <si>
    <t xml:space="preserve">Persentase kelulusan tepat waktu </t>
  </si>
  <si>
    <t>PTW</t>
  </si>
  <si>
    <t>Persentase keberhasilan studi</t>
  </si>
  <si>
    <t>PPS</t>
  </si>
  <si>
    <t>Tracer study mencakup 5 aspek berikut:
1) Tracer study terkoordinasi di tingkat PT
2) dilakukan secara reguler setiap tahun
3) pertanyaan mencakup pertanyaan inti tracer study DIKTI
4) ditargetkan pada seluruh populasi (lulusan TS-2 sd TS-4)
5) hasilnya disosialisasikan dan digunakan untuk pengembangan kurikulum dan pembelajaran</t>
  </si>
  <si>
    <t>Tracer study yang dilakukan UPPS telah mencakup 5 aspek</t>
  </si>
  <si>
    <t>Tracer study yang dilakukan UPPS telah mencakup 4 aspek</t>
  </si>
  <si>
    <t>Tracer study yang dilakukan UPPS telah mencakup 3 aspek</t>
  </si>
  <si>
    <t>Tracer study yang dilakukan UPPS telah mencakup 2 aspek</t>
  </si>
  <si>
    <t xml:space="preserve">UPPS tidak melaksanakan tracer study </t>
  </si>
  <si>
    <t>Analisis capaian pembelajaran lulusan memenuhi 3 aspek</t>
  </si>
  <si>
    <t>Analisis capaian pembelajaran lulusan memenuhi 2 aspek</t>
  </si>
  <si>
    <t>Analisis capaian pembelajaran lulusan memenuhi 1 aspek</t>
  </si>
  <si>
    <t>Analisis capaian pembelajaran lulusan tidak memenuhi ke-3 aspek</t>
  </si>
  <si>
    <t>Tidak dilakukan analisis capaian pembelajaran</t>
  </si>
  <si>
    <t>Rata-rata IPK lulusan</t>
  </si>
  <si>
    <t>IPK</t>
  </si>
  <si>
    <t>Jumlah penghargaan atau prestasi di bidang akademik mahasiswa dalam 3 tahun terakhir 
NI = Jumlah prestasi akademik internasional
NN = Jumlah prestasi akademik nasionalc
NW = Jumlah prestasi akaemik wilayah
Faktor: a = 1, b = 2, c = 4</t>
  </si>
  <si>
    <t>NW</t>
  </si>
  <si>
    <t xml:space="preserve">NI </t>
  </si>
  <si>
    <t xml:space="preserve">NN </t>
  </si>
  <si>
    <t xml:space="preserve">NL  </t>
  </si>
  <si>
    <t xml:space="preserve">NDT </t>
  </si>
  <si>
    <t>MS</t>
  </si>
  <si>
    <t>Masa studi dalam 3 tahun terakhir.</t>
  </si>
  <si>
    <t>C3.4.a) Kualitas Input Mahasiswa
Tabel 2.a. LKPS Seleksi Mahasiswa</t>
  </si>
  <si>
    <t>C.4.4.a) Profil Dosen
Tabel 3.a. LKPS Dosen</t>
  </si>
  <si>
    <t>Kerjasama Pendidikan, Penelitian dan PKM yang relevan dengan PS dan dikelola oleh UPPS dalam 3 tahun terakhir
RI = NI/NDT, RN = NN / NDT, RL = NL / NDT
Faktor: a = 0.02, b = 0.2, c= 0.5
NI = Jumlah kerjasama tingkat internasional
NN = Jumlah kerjasama tingkat nasional
NL = Jumlah kerjasama tingkat wilayah/lokal
NDT = Jumlah dosen tetap</t>
  </si>
  <si>
    <t>Dana operasional pendidikan (DOP)
DOP = Rata-rata dana operasional pendidikan / mahasiswa / tahun dalam 3 tahun terakhir (dalam juta rupiah)</t>
  </si>
  <si>
    <t>C.5.4.a) Keuangan 
Tabel 4. Penggunaan Dana</t>
  </si>
  <si>
    <t>C.6.4.a) Kurikulum</t>
  </si>
  <si>
    <t>C.7.4. a) Relevansi Penelitian</t>
  </si>
  <si>
    <t xml:space="preserve">C.8. Penelitian
C.8.4. Indikator Kinerja Utama
</t>
  </si>
  <si>
    <t>C.8.4.a) Relevansi PkM</t>
  </si>
  <si>
    <t xml:space="preserve">C.9.4.a) Pendidikan Tabel </t>
  </si>
  <si>
    <t xml:space="preserve">C.2 Tata Pamong, Tata Kelola dan Kerjasama 
C.2.4 Indikator Kinerja Utama </t>
  </si>
  <si>
    <t xml:space="preserve">C.3 Mahasiswa
C.3.4 Indikator Kinerja Utama
</t>
  </si>
  <si>
    <t xml:space="preserve">C.4 Sumber Daya Manusia
C.4.4. Indikator Kinerja Utama
</t>
  </si>
  <si>
    <t xml:space="preserve">C.5 Keuangan, Sarana dan Prasarana
C.5.4. Indikator Kinerja Utama 
</t>
  </si>
  <si>
    <t xml:space="preserve">C.6 Pendidikan
C.6.4 Indikator Kinerja Utama 
</t>
  </si>
  <si>
    <t xml:space="preserve">C.7 Penelitian
C.7.4. Indikator Kinerja Utama 
</t>
  </si>
  <si>
    <t xml:space="preserve">C.9 Luaran dan Capaian Tridharma
C.9.4 Indikator Kinerja Utama
</t>
  </si>
  <si>
    <t>Bobot</t>
  </si>
  <si>
    <t>Nilai * Bobot</t>
  </si>
  <si>
    <t xml:space="preserve">C.8. Pengabdian kepada Masyarakat
C.8.4. Indikator Kinerja Utama
</t>
  </si>
  <si>
    <t>Persentase jumlah DTPS yang memiliki sertifikat pendidik profesional (PSPP) terhadap jumlah DTPS</t>
  </si>
  <si>
    <t>IPK S1 
(Skala 1-4), atau</t>
  </si>
  <si>
    <t>NR S1 
(skala 1-10)</t>
  </si>
  <si>
    <t>C. Ketepatan struktur kurikulum dalam pembentukan capaian pembelajaran.
Catatan: digambarkan dalam peta kompetensi</t>
  </si>
  <si>
    <t>C.4.4.a) Profil Dosen
Tabel 3.a.1. LKPS Dosen Tetap</t>
  </si>
  <si>
    <t>Tabel 3.a.2 LKPS Dosen Pembimbing Utama Tugas Akhir</t>
  </si>
  <si>
    <t>Jumlah publikasi di seminar / tulisan di media massa dalam 3 tahun terakhir
RL = NB1/NDT, RN = NB2/NDT, RI = NB3/NDT
Faktor: a = 0.2, b = 2, c = 4 
NB1 = Jumlah publikasi di seminar wilayah/lokal/perguruan tinggi
NB2 = Jumlah publikasi di seminar penelitian nasional
NB3 = Jumlah publikasi di seminar penelitian internasional
NC1 = Jumlah tulisan di media massa nasional
NC2 = Jumlah tulisan di media massa internasional
NDT = Jumlah dosen tetap</t>
  </si>
  <si>
    <t xml:space="preserve">Tabel 3.b.4 LKPS Penelitian DTPS </t>
  </si>
  <si>
    <t>Tabel 3.b.1 LKPS Pengakuan/Rekognisi DTPS</t>
  </si>
  <si>
    <t>Tabel 3.b.5 LKPS Karya ilmiah DTPS yang disitasi dalam 3 tahun terakhir</t>
  </si>
  <si>
    <t>Tabel 3.b.3 LKPS Pengabdian kepada Masyarakat (PkM) DTPS</t>
  </si>
  <si>
    <t>C.5.4.a) Keuangan 
Tabel 4 LKPS Penggunaan Dana</t>
  </si>
  <si>
    <t>C.9.4.a) Pendidikan 
Tabel 5.a. LKPS Kurikulum, Capaian Pembelajaran, dan Rencana Pembelajaran</t>
  </si>
  <si>
    <t>Tabel 8.a. LKPS IPK Lulusan</t>
  </si>
  <si>
    <t>Tabel 8.b.1 LKPS Prestasi Akademik</t>
  </si>
  <si>
    <t>Tabel 8.c. Masa Studi Lulusan Program Studi</t>
  </si>
  <si>
    <t>Tabel 8.c. LKPS Masa Studi Lulusan Program Studi</t>
  </si>
  <si>
    <t>C.9.4.b) Penelitian 
Tabel 8.f.1 LKPS Publikasi Ilmiah mahasiswa</t>
  </si>
  <si>
    <t>Tabel 8.f.1 LKPS Publikasi Ilmiah mahasiswa</t>
  </si>
  <si>
    <t>Tabel 8.f.2 LKPS Karya ilmiah mahasiswa yang disitasi</t>
  </si>
  <si>
    <t>Tabel 8.f.4 LKPS Luaran penelitian/PkM lain yang dihasilkan mahasiswa</t>
  </si>
  <si>
    <t>Rekap Asesmen Kecukupan</t>
  </si>
  <si>
    <t>Jumlah Nilai Akhir</t>
  </si>
  <si>
    <t>Hasil Akreditasi</t>
  </si>
  <si>
    <t>Nama Perguruan Tinggi</t>
  </si>
  <si>
    <t>Nama Program Studi</t>
  </si>
  <si>
    <t>Jenjang</t>
  </si>
  <si>
    <t>Nama Asesor</t>
  </si>
  <si>
    <t>Tanggal Penilaian</t>
  </si>
  <si>
    <t>Nama Unit Pengelola PS</t>
  </si>
  <si>
    <t>Yang diisi hanya sel yang berwarna kuning</t>
  </si>
  <si>
    <t>PENILAIAN DOKUMEN PERORANGAN PROGRAM DOKTOR</t>
  </si>
  <si>
    <t xml:space="preserve"> </t>
  </si>
  <si>
    <t>Unit Pengelola Program Studi mampu:
1) mengidentifikasi kondisi lingkungan yang relevan, komprehensif, dan strategis,
2) menetapkan posisi Unit Pengelola Program Studi relatif terhadap lingkungannya,
3) menggunakan hasil identifikasi dan posisi yang ditetapkan untuk melakukan analisis SWOT/analisis lain yang relevan, dan
4) merumuskan program pengembangan yang konsisten dengan hasil analisis SWOT/analisis lain yang digunakan.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</si>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</sst>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Times New Roman"/>
      <charset val="204"/>
    </font>
    <font>
      <sz val="10"/>
      <color rgb="FF000000"/>
      <name val="Calibri"/>
      <family val="2"/>
      <scheme val="minor"/>
    </font>
    <font>
      <sz val="10"/>
      <name val="Calibri"/>
      <family val="2"/>
      <scheme val="minor"/>
    </font>
    <font>
      <b/>
      <sz val="10"/>
      <name val="Calibri"/>
      <family val="2"/>
      <scheme val="minor"/>
    </font>
    <font>
      <b/>
      <sz val="10"/>
      <color rgb="FF000000"/>
      <name val="Calibri"/>
      <family val="2"/>
      <scheme val="minor"/>
    </font>
    <font>
      <sz val="10"/>
      <name val="Calibri"/>
      <family val="2"/>
    </font>
    <font>
      <sz val="9"/>
      <color rgb="FF000000"/>
      <name val="Calibri"/>
      <family val="2"/>
      <scheme val="minor"/>
    </font>
    <font>
      <sz val="10"/>
      <color theme="0"/>
      <name val="Calibri"/>
      <family val="2"/>
      <scheme val="minor"/>
    </font>
    <font>
      <sz val="11"/>
      <name val="Calibri"/>
      <family val="2"/>
      <scheme val="minor"/>
    </font>
    <font>
      <b/>
      <sz val="10"/>
      <color rgb="FF000000"/>
      <name val="Times New Roman"/>
      <family val="1"/>
    </font>
    <font>
      <sz val="12"/>
      <color rgb="FF000000"/>
      <name val="Calibri"/>
      <family val="2"/>
      <scheme val="minor"/>
    </font>
    <font>
      <sz val="12"/>
      <color rgb="FF000000"/>
      <name val="Times New Roman"/>
      <family val="1"/>
    </font>
    <font>
      <b/>
      <sz val="12"/>
      <color rgb="FF000000"/>
      <name val="Calibri"/>
      <family val="2"/>
      <scheme val="minor"/>
    </font>
    <font>
      <b/>
      <sz val="12"/>
      <color rgb="FF000000"/>
      <name val="Times New Roman"/>
      <family val="1"/>
    </font>
    <font>
      <sz val="12"/>
      <name val="Calibri"/>
      <family val="2"/>
      <scheme val="minor"/>
    </font>
    <font>
      <b/>
      <sz val="12"/>
      <name val="Calibri"/>
      <family val="2"/>
      <scheme val="minor"/>
    </font>
    <font>
      <sz val="11"/>
      <color theme="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7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indent="2"/>
    </xf>
    <xf numFmtId="0" fontId="1" fillId="0" borderId="0" xfId="0" applyFont="1" applyFill="1" applyBorder="1" applyAlignment="1">
      <alignment horizontal="left" wrapText="1"/>
    </xf>
    <xf numFmtId="0" fontId="2" fillId="0" borderId="0" xfId="0" applyFont="1" applyFill="1" applyBorder="1" applyAlignment="1">
      <alignment horizontal="left" vertical="top" wrapText="1" indent="2"/>
    </xf>
    <xf numFmtId="0" fontId="1"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xf>
    <xf numFmtId="0" fontId="1"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0" xfId="0" applyFont="1" applyFill="1" applyBorder="1" applyAlignment="1">
      <alignment horizontal="center" vertical="top"/>
    </xf>
    <xf numFmtId="0" fontId="2" fillId="0"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center"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7" xfId="0" applyFont="1" applyFill="1" applyBorder="1" applyAlignment="1">
      <alignment vertical="top" wrapText="1"/>
    </xf>
    <xf numFmtId="0" fontId="1" fillId="0" borderId="4" xfId="0" applyFont="1" applyFill="1" applyBorder="1" applyAlignment="1">
      <alignment horizontal="center" vertical="top" wrapText="1"/>
    </xf>
    <xf numFmtId="1" fontId="1" fillId="0" borderId="4" xfId="0" applyNumberFormat="1"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5"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7" fillId="0" borderId="3"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1" fontId="4" fillId="0" borderId="1" xfId="0" applyNumberFormat="1" applyFont="1" applyFill="1" applyBorder="1" applyAlignment="1">
      <alignment horizontal="center"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1"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0" xfId="0" applyFont="1" applyFill="1" applyBorder="1" applyAlignment="1">
      <alignment horizontal="left" vertical="top"/>
    </xf>
    <xf numFmtId="0" fontId="2" fillId="0" borderId="8"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2" fillId="0" borderId="1" xfId="0" applyFont="1" applyFill="1" applyBorder="1" applyAlignment="1">
      <alignment horizontal="left"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3" fillId="0" borderId="1" xfId="0" applyFont="1" applyFill="1" applyBorder="1" applyAlignment="1">
      <alignment horizontal="center" vertical="center" wrapText="1"/>
    </xf>
    <xf numFmtId="0" fontId="2"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center" vertical="top" wrapText="1"/>
    </xf>
    <xf numFmtId="0" fontId="6" fillId="0" borderId="6" xfId="0" applyFont="1" applyFill="1" applyBorder="1" applyAlignment="1">
      <alignment vertical="top" wrapText="1"/>
    </xf>
    <xf numFmtId="0" fontId="4" fillId="0" borderId="0" xfId="0" applyFont="1" applyFill="1" applyBorder="1" applyAlignment="1">
      <alignment horizontal="center" vertical="center"/>
    </xf>
    <xf numFmtId="0" fontId="4" fillId="0" borderId="1" xfId="0" applyFont="1" applyFill="1" applyBorder="1" applyAlignment="1">
      <alignment horizontal="left" vertical="top"/>
    </xf>
    <xf numFmtId="0" fontId="10" fillId="0" borderId="0" xfId="0" applyFont="1" applyFill="1" applyBorder="1" applyAlignment="1">
      <alignment vertical="top"/>
    </xf>
    <xf numFmtId="0" fontId="11" fillId="0" borderId="0" xfId="0" applyFont="1" applyFill="1" applyBorder="1" applyAlignment="1">
      <alignment vertical="top"/>
    </xf>
    <xf numFmtId="0" fontId="12" fillId="0" borderId="0" xfId="0" applyFont="1" applyFill="1" applyBorder="1" applyAlignment="1">
      <alignment vertical="top"/>
    </xf>
    <xf numFmtId="0" fontId="13"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xf>
    <xf numFmtId="0" fontId="13" fillId="0" borderId="0" xfId="0" applyFont="1" applyFill="1" applyBorder="1" applyAlignment="1">
      <alignment horizontal="left" vertical="top"/>
    </xf>
    <xf numFmtId="0" fontId="1" fillId="2" borderId="4" xfId="0" applyFont="1" applyFill="1" applyBorder="1" applyAlignment="1">
      <alignment vertical="top" wrapText="1"/>
    </xf>
    <xf numFmtId="0" fontId="1" fillId="2" borderId="6" xfId="0" applyFont="1" applyFill="1" applyBorder="1" applyAlignment="1">
      <alignment horizontal="left" vertical="top" wrapText="1"/>
    </xf>
    <xf numFmtId="0" fontId="1" fillId="2" borderId="1" xfId="0" applyFont="1" applyFill="1" applyBorder="1" applyAlignment="1">
      <alignment horizontal="left" vertical="top"/>
    </xf>
    <xf numFmtId="9" fontId="2" fillId="2" borderId="1" xfId="0" applyNumberFormat="1" applyFont="1" applyFill="1" applyBorder="1" applyAlignment="1">
      <alignment horizontal="left" vertical="top" wrapText="1"/>
    </xf>
    <xf numFmtId="0" fontId="2" fillId="2" borderId="6" xfId="0" applyFont="1" applyFill="1" applyBorder="1" applyAlignment="1">
      <alignment horizontal="left" vertical="top" wrapText="1"/>
    </xf>
    <xf numFmtId="0" fontId="1" fillId="2"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1" fontId="1" fillId="0" borderId="2" xfId="0" applyNumberFormat="1"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1" fontId="1" fillId="0" borderId="4" xfId="0" applyNumberFormat="1" applyFont="1" applyFill="1" applyBorder="1" applyAlignment="1">
      <alignment horizontal="center" vertical="top" wrapText="1"/>
    </xf>
    <xf numFmtId="0" fontId="2" fillId="0" borderId="4" xfId="0" applyFont="1" applyFill="1" applyBorder="1" applyAlignment="1">
      <alignment horizontal="left" vertical="top" wrapText="1"/>
    </xf>
    <xf numFmtId="0" fontId="1" fillId="0" borderId="5" xfId="0" applyFont="1" applyFill="1" applyBorder="1" applyAlignment="1">
      <alignment horizontal="center" vertical="top" wrapText="1"/>
    </xf>
    <xf numFmtId="0" fontId="2" fillId="0" borderId="3"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6" fillId="0" borderId="5" xfId="0" applyFont="1" applyFill="1" applyBorder="1" applyAlignment="1">
      <alignment horizontal="center" vertical="top" wrapText="1"/>
    </xf>
    <xf numFmtId="0" fontId="8" fillId="0" borderId="4" xfId="0" applyFont="1" applyFill="1" applyBorder="1" applyAlignment="1">
      <alignment vertical="top" wrapText="1"/>
    </xf>
    <xf numFmtId="0" fontId="16" fillId="0" borderId="3" xfId="0" applyFont="1" applyFill="1" applyBorder="1" applyAlignment="1">
      <alignment vertical="top" wrapText="1"/>
    </xf>
    <xf numFmtId="2" fontId="1" fillId="0" borderId="1" xfId="0" applyNumberFormat="1" applyFont="1" applyFill="1" applyBorder="1" applyAlignment="1">
      <alignment horizontal="left" vertical="top" wrapText="1"/>
    </xf>
    <xf numFmtId="2" fontId="2" fillId="3" borderId="1" xfId="0" applyNumberFormat="1" applyFont="1" applyFill="1" applyBorder="1" applyAlignment="1">
      <alignment horizontal="left" vertical="top" wrapText="1"/>
    </xf>
    <xf numFmtId="2" fontId="1" fillId="3" borderId="1" xfId="0" applyNumberFormat="1" applyFont="1" applyFill="1" applyBorder="1" applyAlignment="1">
      <alignment horizontal="left" vertical="top" wrapText="1"/>
    </xf>
    <xf numFmtId="2" fontId="1" fillId="3" borderId="1" xfId="0" quotePrefix="1" applyNumberFormat="1" applyFont="1" applyFill="1" applyBorder="1" applyAlignment="1">
      <alignment horizontal="left" vertical="top" wrapText="1"/>
    </xf>
    <xf numFmtId="0" fontId="2" fillId="3" borderId="1" xfId="0" applyFont="1" applyFill="1" applyBorder="1" applyAlignment="1">
      <alignment horizontal="left" vertical="top" wrapText="1"/>
    </xf>
    <xf numFmtId="2" fontId="2" fillId="3" borderId="1" xfId="0" quotePrefix="1" applyNumberFormat="1" applyFont="1" applyFill="1" applyBorder="1" applyAlignment="1">
      <alignment horizontal="left" vertical="top" wrapText="1"/>
    </xf>
    <xf numFmtId="2" fontId="1" fillId="3" borderId="1" xfId="0" applyNumberFormat="1" applyFont="1" applyFill="1" applyBorder="1" applyAlignment="1">
      <alignment horizontal="left" vertical="top"/>
    </xf>
    <xf numFmtId="2" fontId="2" fillId="3" borderId="6" xfId="0" applyNumberFormat="1"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1" fontId="4" fillId="0" borderId="2" xfId="0" applyNumberFormat="1" applyFont="1" applyFill="1" applyBorder="1" applyAlignment="1">
      <alignment horizontal="center" vertical="top" wrapText="1"/>
    </xf>
    <xf numFmtId="1" fontId="4" fillId="0" borderId="3" xfId="0" applyNumberFormat="1" applyFont="1" applyFill="1" applyBorder="1" applyAlignment="1">
      <alignment horizontal="center" vertical="top" wrapText="1"/>
    </xf>
    <xf numFmtId="1" fontId="4" fillId="0" borderId="4" xfId="0" applyNumberFormat="1" applyFont="1" applyFill="1" applyBorder="1" applyAlignment="1">
      <alignment horizontal="center" vertical="top" wrapText="1"/>
    </xf>
    <xf numFmtId="1" fontId="1" fillId="0" borderId="2" xfId="0" applyNumberFormat="1"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vertical="top" wrapText="1"/>
    </xf>
    <xf numFmtId="0" fontId="4" fillId="0" borderId="7" xfId="0" applyFont="1" applyFill="1" applyBorder="1" applyAlignment="1">
      <alignment vertical="top" wrapText="1"/>
    </xf>
    <xf numFmtId="0" fontId="4" fillId="0" borderId="6" xfId="0" applyFont="1" applyFill="1" applyBorder="1" applyAlignment="1">
      <alignmen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1" fontId="1" fillId="0" borderId="4"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vertical="top" wrapText="1"/>
    </xf>
    <xf numFmtId="0" fontId="14" fillId="0" borderId="0" xfId="0" applyFont="1" applyFill="1" applyBorder="1" applyAlignment="1">
      <alignment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3"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4" fillId="0" borderId="1" xfId="0" applyFont="1" applyFill="1" applyBorder="1" applyAlignment="1">
      <alignment horizontal="center" vertical="top" wrapText="1"/>
    </xf>
    <xf numFmtId="0" fontId="1" fillId="0" borderId="1" xfId="0" applyFont="1" applyFill="1" applyBorder="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8"/>
  <sheetViews>
    <sheetView showGridLines="0" tabSelected="1" topLeftCell="A484" zoomScale="90" zoomScaleNormal="90" workbookViewId="0">
      <selection activeCell="D485" sqref="D485:D490"/>
    </sheetView>
  </sheetViews>
  <sheetFormatPr defaultRowHeight="12.75" x14ac:dyDescent="0.2"/>
  <cols>
    <col min="1" max="1" width="5.83203125" style="14" customWidth="1"/>
    <col min="2" max="2" width="20.83203125" style="1" customWidth="1"/>
    <col min="3" max="3" width="10.83203125" style="1" customWidth="1"/>
    <col min="4" max="4" width="65.83203125" style="1" customWidth="1"/>
    <col min="5" max="5" width="5.33203125" style="1" customWidth="1"/>
    <col min="6" max="6" width="51.33203125" style="1" customWidth="1"/>
  </cols>
  <sheetData>
    <row r="1" spans="1:6" s="72" customFormat="1" ht="15.75" x14ac:dyDescent="0.2">
      <c r="A1" s="71" t="s">
        <v>428</v>
      </c>
      <c r="B1" s="71"/>
      <c r="C1" s="71"/>
      <c r="D1" s="71"/>
      <c r="E1" s="71"/>
      <c r="F1" s="71"/>
    </row>
    <row r="2" spans="1:6" s="70" customFormat="1" ht="15.75" x14ac:dyDescent="0.2">
      <c r="A2" s="69" t="s">
        <v>421</v>
      </c>
      <c r="B2" s="69"/>
      <c r="C2" s="69"/>
      <c r="D2" s="69" t="s">
        <v>431</v>
      </c>
      <c r="E2" s="69"/>
      <c r="F2" s="69"/>
    </row>
    <row r="3" spans="1:6" s="70" customFormat="1" ht="15.75" x14ac:dyDescent="0.2">
      <c r="A3" s="69" t="s">
        <v>426</v>
      </c>
      <c r="B3" s="69"/>
      <c r="C3" s="69"/>
      <c r="D3" s="69" t="s">
        <v>431</v>
      </c>
      <c r="E3" s="69"/>
      <c r="F3" s="69"/>
    </row>
    <row r="4" spans="1:6" s="70" customFormat="1" ht="15.75" x14ac:dyDescent="0.2">
      <c r="A4" s="69" t="s">
        <v>422</v>
      </c>
      <c r="B4" s="69"/>
      <c r="C4" s="69"/>
      <c r="D4" s="69" t="s">
        <v>431</v>
      </c>
      <c r="E4" s="69"/>
      <c r="F4" s="69"/>
    </row>
    <row r="5" spans="1:6" s="70" customFormat="1" ht="20.100000000000001" customHeight="1" x14ac:dyDescent="0.2">
      <c r="A5" s="73" t="s">
        <v>423</v>
      </c>
      <c r="B5" s="69"/>
      <c r="C5" s="69"/>
      <c r="D5" s="69" t="s">
        <v>431</v>
      </c>
      <c r="E5" s="69"/>
      <c r="F5" s="69"/>
    </row>
    <row r="6" spans="1:6" s="70" customFormat="1" ht="20.100000000000001" customHeight="1" x14ac:dyDescent="0.2">
      <c r="A6" s="73" t="s">
        <v>424</v>
      </c>
      <c r="B6" s="69"/>
      <c r="C6" s="69"/>
      <c r="D6" s="69" t="s">
        <v>431</v>
      </c>
      <c r="E6" s="69"/>
      <c r="F6" s="69"/>
    </row>
    <row r="7" spans="1:6" s="70" customFormat="1" ht="20.100000000000001" customHeight="1" x14ac:dyDescent="0.2">
      <c r="A7" s="158" t="s">
        <v>425</v>
      </c>
      <c r="B7" s="158"/>
      <c r="C7" s="158"/>
      <c r="D7" s="69" t="s">
        <v>431</v>
      </c>
      <c r="E7" s="74"/>
      <c r="F7" s="74"/>
    </row>
    <row r="8" spans="1:6" s="70" customFormat="1" ht="20.100000000000001" customHeight="1" x14ac:dyDescent="0.2">
      <c r="A8" s="74"/>
      <c r="B8" s="74"/>
      <c r="C8" s="74"/>
      <c r="D8" s="69"/>
      <c r="E8" s="74"/>
      <c r="F8" s="74"/>
    </row>
    <row r="9" spans="1:6" s="78" customFormat="1" ht="20.100000000000001" customHeight="1" x14ac:dyDescent="0.2">
      <c r="A9" s="75" t="s">
        <v>427</v>
      </c>
      <c r="B9" s="76"/>
      <c r="C9" s="77"/>
      <c r="D9" s="76"/>
      <c r="E9" s="76"/>
      <c r="F9" s="76"/>
    </row>
    <row r="10" spans="1:6" s="50" customFormat="1" ht="30" customHeight="1" x14ac:dyDescent="0.2">
      <c r="A10" s="8" t="s">
        <v>3</v>
      </c>
      <c r="B10" s="8" t="s">
        <v>4</v>
      </c>
      <c r="C10" s="150" t="s">
        <v>5</v>
      </c>
      <c r="D10" s="150"/>
      <c r="E10" s="49"/>
      <c r="F10" s="138" t="s">
        <v>20</v>
      </c>
    </row>
    <row r="11" spans="1:6" s="52" customFormat="1" ht="30" customHeight="1" x14ac:dyDescent="0.2">
      <c r="A11" s="127">
        <v>1</v>
      </c>
      <c r="B11" s="119" t="s">
        <v>6</v>
      </c>
      <c r="C11" s="119" t="s">
        <v>7</v>
      </c>
      <c r="D11" s="119"/>
      <c r="E11" s="45"/>
      <c r="F11" s="139"/>
    </row>
    <row r="12" spans="1:6" ht="114.75" x14ac:dyDescent="0.2">
      <c r="A12" s="127"/>
      <c r="B12" s="119"/>
      <c r="C12" s="27">
        <v>4</v>
      </c>
      <c r="D12" s="85" t="s">
        <v>430</v>
      </c>
      <c r="E12" s="2"/>
      <c r="F12" s="84"/>
    </row>
    <row r="13" spans="1:6" ht="89.25" x14ac:dyDescent="0.2">
      <c r="A13" s="127"/>
      <c r="B13" s="119"/>
      <c r="C13" s="27">
        <v>3</v>
      </c>
      <c r="D13" s="20" t="s">
        <v>15</v>
      </c>
      <c r="E13" s="2"/>
      <c r="F13" s="2"/>
    </row>
    <row r="14" spans="1:6" ht="51" x14ac:dyDescent="0.2">
      <c r="A14" s="127"/>
      <c r="B14" s="119"/>
      <c r="C14" s="27">
        <v>2</v>
      </c>
      <c r="D14" s="20" t="s">
        <v>16</v>
      </c>
      <c r="E14" s="2"/>
      <c r="F14" s="2"/>
    </row>
    <row r="15" spans="1:6" ht="51" x14ac:dyDescent="0.2">
      <c r="A15" s="127"/>
      <c r="B15" s="119"/>
      <c r="C15" s="27">
        <v>1</v>
      </c>
      <c r="D15" s="20" t="s">
        <v>17</v>
      </c>
      <c r="E15" s="2"/>
      <c r="F15" s="2"/>
    </row>
    <row r="16" spans="1:6" ht="51" x14ac:dyDescent="0.2">
      <c r="A16" s="127"/>
      <c r="B16" s="119"/>
      <c r="C16" s="27">
        <v>0</v>
      </c>
      <c r="D16" s="20" t="s">
        <v>18</v>
      </c>
      <c r="E16" s="2"/>
      <c r="F16" s="2"/>
    </row>
    <row r="17" spans="1:6" ht="30" customHeight="1" x14ac:dyDescent="0.2">
      <c r="A17" s="127"/>
      <c r="B17" s="119"/>
      <c r="C17" s="15" t="s">
        <v>0</v>
      </c>
      <c r="D17" s="17"/>
      <c r="E17" s="2"/>
      <c r="F17" s="2"/>
    </row>
    <row r="18" spans="1:6" ht="30" customHeight="1" x14ac:dyDescent="0.2">
      <c r="A18" s="27"/>
      <c r="B18" s="21"/>
      <c r="C18" s="21"/>
      <c r="D18" s="21"/>
      <c r="E18" s="2"/>
      <c r="F18" s="2"/>
    </row>
    <row r="19" spans="1:6" ht="39" customHeight="1" x14ac:dyDescent="0.2">
      <c r="A19" s="133">
        <v>2</v>
      </c>
      <c r="B19" s="130" t="s">
        <v>19</v>
      </c>
      <c r="C19" s="119" t="s">
        <v>8</v>
      </c>
      <c r="D19" s="119"/>
      <c r="E19" s="3"/>
      <c r="F19" s="51" t="s">
        <v>20</v>
      </c>
    </row>
    <row r="20" spans="1:6" ht="114.75" x14ac:dyDescent="0.2">
      <c r="A20" s="134"/>
      <c r="B20" s="131"/>
      <c r="C20" s="15">
        <v>4</v>
      </c>
      <c r="D20" s="21" t="s">
        <v>23</v>
      </c>
      <c r="E20" s="3"/>
      <c r="F20" s="79"/>
    </row>
    <row r="21" spans="1:6" ht="102" x14ac:dyDescent="0.2">
      <c r="A21" s="134"/>
      <c r="B21" s="131"/>
      <c r="C21" s="15">
        <v>3</v>
      </c>
      <c r="D21" s="21" t="s">
        <v>24</v>
      </c>
      <c r="E21" s="3"/>
      <c r="F21" s="3"/>
    </row>
    <row r="22" spans="1:6" ht="76.5" x14ac:dyDescent="0.2">
      <c r="A22" s="134"/>
      <c r="B22" s="131"/>
      <c r="C22" s="15">
        <v>2</v>
      </c>
      <c r="D22" s="21" t="s">
        <v>25</v>
      </c>
      <c r="E22" s="3"/>
      <c r="F22" s="3"/>
    </row>
    <row r="23" spans="1:6" ht="76.5" x14ac:dyDescent="0.2">
      <c r="A23" s="134"/>
      <c r="B23" s="131"/>
      <c r="C23" s="15">
        <v>1</v>
      </c>
      <c r="D23" s="21" t="s">
        <v>26</v>
      </c>
      <c r="E23" s="3"/>
      <c r="F23" s="3"/>
    </row>
    <row r="24" spans="1:6" ht="38.25" x14ac:dyDescent="0.2">
      <c r="A24" s="134"/>
      <c r="B24" s="131"/>
      <c r="C24" s="15">
        <v>0</v>
      </c>
      <c r="D24" s="21" t="s">
        <v>21</v>
      </c>
      <c r="E24" s="3"/>
      <c r="F24" s="3"/>
    </row>
    <row r="25" spans="1:6" ht="30" customHeight="1" x14ac:dyDescent="0.2">
      <c r="A25" s="135"/>
      <c r="B25" s="132"/>
      <c r="C25" s="15" t="s">
        <v>0</v>
      </c>
      <c r="D25" s="17"/>
      <c r="E25" s="3"/>
      <c r="F25" s="3"/>
    </row>
    <row r="26" spans="1:6" ht="30" customHeight="1" x14ac:dyDescent="0.2">
      <c r="A26" s="27"/>
      <c r="B26" s="21"/>
      <c r="C26" s="21"/>
      <c r="D26" s="21"/>
      <c r="E26" s="3"/>
      <c r="F26" s="2"/>
    </row>
    <row r="27" spans="1:6" ht="30" customHeight="1" x14ac:dyDescent="0.2">
      <c r="A27" s="136">
        <v>3</v>
      </c>
      <c r="B27" s="119" t="s">
        <v>1</v>
      </c>
      <c r="C27" s="120"/>
      <c r="D27" s="120"/>
      <c r="E27" s="3"/>
      <c r="F27" s="51" t="s">
        <v>20</v>
      </c>
    </row>
    <row r="28" spans="1:6" ht="60" customHeight="1" x14ac:dyDescent="0.2">
      <c r="A28" s="137"/>
      <c r="B28" s="113" t="s">
        <v>2</v>
      </c>
      <c r="C28" s="118" t="s">
        <v>27</v>
      </c>
      <c r="D28" s="118"/>
      <c r="E28" s="2"/>
      <c r="F28" s="79"/>
    </row>
    <row r="29" spans="1:6" ht="102" x14ac:dyDescent="0.2">
      <c r="A29" s="137"/>
      <c r="B29" s="114"/>
      <c r="C29" s="15">
        <v>4</v>
      </c>
      <c r="D29" s="20" t="s">
        <v>28</v>
      </c>
      <c r="E29" s="2"/>
      <c r="F29" s="3"/>
    </row>
    <row r="30" spans="1:6" ht="76.5" x14ac:dyDescent="0.2">
      <c r="A30" s="137"/>
      <c r="B30" s="114"/>
      <c r="C30" s="15">
        <v>3</v>
      </c>
      <c r="D30" s="20" t="s">
        <v>29</v>
      </c>
      <c r="E30" s="2"/>
      <c r="F30" s="2"/>
    </row>
    <row r="31" spans="1:6" ht="76.5" x14ac:dyDescent="0.2">
      <c r="A31" s="137"/>
      <c r="B31" s="114"/>
      <c r="C31" s="15">
        <v>2</v>
      </c>
      <c r="D31" s="20" t="s">
        <v>30</v>
      </c>
      <c r="E31" s="2"/>
      <c r="F31" s="2"/>
    </row>
    <row r="32" spans="1:6" ht="76.5" x14ac:dyDescent="0.2">
      <c r="A32" s="137"/>
      <c r="B32" s="114"/>
      <c r="C32" s="15">
        <v>1</v>
      </c>
      <c r="D32" s="20" t="s">
        <v>31</v>
      </c>
      <c r="E32" s="2"/>
      <c r="F32" s="2"/>
    </row>
    <row r="33" spans="1:6" ht="38.25" x14ac:dyDescent="0.2">
      <c r="A33" s="137"/>
      <c r="B33" s="114"/>
      <c r="C33" s="15">
        <v>0</v>
      </c>
      <c r="D33" s="21" t="s">
        <v>32</v>
      </c>
      <c r="E33" s="2"/>
      <c r="F33" s="2"/>
    </row>
    <row r="34" spans="1:6" ht="30" customHeight="1" x14ac:dyDescent="0.2">
      <c r="A34" s="137"/>
      <c r="B34" s="114"/>
      <c r="C34" s="15" t="s">
        <v>0</v>
      </c>
      <c r="D34" s="17"/>
      <c r="E34" s="2"/>
      <c r="F34" s="2"/>
    </row>
    <row r="35" spans="1:6" ht="30" customHeight="1" x14ac:dyDescent="0.2">
      <c r="A35" s="24"/>
      <c r="B35" s="28"/>
      <c r="C35" s="21"/>
      <c r="D35" s="21"/>
      <c r="E35" s="2"/>
      <c r="F35" s="51" t="s">
        <v>20</v>
      </c>
    </row>
    <row r="36" spans="1:6" ht="30" customHeight="1" x14ac:dyDescent="0.2">
      <c r="A36" s="136">
        <v>4</v>
      </c>
      <c r="B36" s="124"/>
      <c r="C36" s="109" t="s">
        <v>33</v>
      </c>
      <c r="D36" s="110"/>
      <c r="E36" s="2"/>
      <c r="F36" s="79"/>
    </row>
    <row r="37" spans="1:6" ht="51" x14ac:dyDescent="0.2">
      <c r="A37" s="137"/>
      <c r="B37" s="125"/>
      <c r="C37" s="15">
        <v>4</v>
      </c>
      <c r="D37" s="21" t="s">
        <v>34</v>
      </c>
      <c r="E37" s="2"/>
      <c r="F37" s="3"/>
    </row>
    <row r="38" spans="1:6" ht="51" x14ac:dyDescent="0.2">
      <c r="A38" s="137"/>
      <c r="B38" s="125"/>
      <c r="C38" s="15">
        <v>3</v>
      </c>
      <c r="D38" s="21" t="s">
        <v>35</v>
      </c>
      <c r="E38" s="2"/>
      <c r="F38" s="2"/>
    </row>
    <row r="39" spans="1:6" ht="51" x14ac:dyDescent="0.2">
      <c r="A39" s="137"/>
      <c r="B39" s="125"/>
      <c r="C39" s="15">
        <v>2</v>
      </c>
      <c r="D39" s="21" t="s">
        <v>36</v>
      </c>
      <c r="E39" s="2"/>
      <c r="F39" s="2"/>
    </row>
    <row r="40" spans="1:6" ht="38.25" x14ac:dyDescent="0.2">
      <c r="A40" s="137"/>
      <c r="B40" s="125"/>
      <c r="C40" s="15">
        <v>1</v>
      </c>
      <c r="D40" s="21" t="s">
        <v>37</v>
      </c>
      <c r="E40" s="2"/>
      <c r="F40" s="2"/>
    </row>
    <row r="41" spans="1:6" ht="30" customHeight="1" x14ac:dyDescent="0.2">
      <c r="A41" s="137"/>
      <c r="B41" s="125"/>
      <c r="C41" s="15">
        <v>0</v>
      </c>
      <c r="D41" s="21" t="s">
        <v>38</v>
      </c>
      <c r="E41" s="2"/>
      <c r="F41" s="2"/>
    </row>
    <row r="42" spans="1:6" ht="30" customHeight="1" x14ac:dyDescent="0.2">
      <c r="A42" s="137"/>
      <c r="B42" s="125"/>
      <c r="C42" s="15" t="s">
        <v>0</v>
      </c>
      <c r="D42" s="17"/>
      <c r="E42" s="2"/>
      <c r="F42" s="2"/>
    </row>
    <row r="43" spans="1:6" ht="30" customHeight="1" x14ac:dyDescent="0.2">
      <c r="A43" s="24"/>
      <c r="B43" s="23"/>
      <c r="C43" s="19"/>
      <c r="D43" s="18"/>
      <c r="E43" s="2"/>
      <c r="F43" s="51" t="s">
        <v>20</v>
      </c>
    </row>
    <row r="44" spans="1:6" ht="45.75" customHeight="1" x14ac:dyDescent="0.2">
      <c r="A44" s="136">
        <v>5</v>
      </c>
      <c r="B44" s="113"/>
      <c r="C44" s="109" t="s">
        <v>39</v>
      </c>
      <c r="D44" s="110"/>
      <c r="E44" s="2"/>
      <c r="F44" s="79"/>
    </row>
    <row r="45" spans="1:6" ht="63.75" x14ac:dyDescent="0.2">
      <c r="A45" s="137"/>
      <c r="B45" s="114"/>
      <c r="C45" s="15">
        <v>4</v>
      </c>
      <c r="D45" s="21" t="s">
        <v>40</v>
      </c>
      <c r="E45" s="2"/>
      <c r="F45" s="3"/>
    </row>
    <row r="46" spans="1:6" ht="69.95" customHeight="1" x14ac:dyDescent="0.2">
      <c r="A46" s="137"/>
      <c r="B46" s="114"/>
      <c r="C46" s="15">
        <v>3</v>
      </c>
      <c r="D46" s="21" t="s">
        <v>41</v>
      </c>
      <c r="E46" s="2"/>
      <c r="F46" s="2"/>
    </row>
    <row r="47" spans="1:6" ht="51" x14ac:dyDescent="0.2">
      <c r="A47" s="137"/>
      <c r="B47" s="114"/>
      <c r="C47" s="15">
        <v>2</v>
      </c>
      <c r="D47" s="21" t="s">
        <v>42</v>
      </c>
      <c r="E47" s="2"/>
      <c r="F47" s="2"/>
    </row>
    <row r="48" spans="1:6" ht="38.25" x14ac:dyDescent="0.2">
      <c r="A48" s="137"/>
      <c r="B48" s="114"/>
      <c r="C48" s="15">
        <v>1</v>
      </c>
      <c r="D48" s="21" t="s">
        <v>43</v>
      </c>
      <c r="E48" s="2"/>
      <c r="F48" s="2"/>
    </row>
    <row r="49" spans="1:6" ht="30" customHeight="1" x14ac:dyDescent="0.2">
      <c r="A49" s="137"/>
      <c r="B49" s="114"/>
      <c r="C49" s="15">
        <v>0</v>
      </c>
      <c r="D49" s="21" t="s">
        <v>44</v>
      </c>
      <c r="E49" s="2"/>
      <c r="F49" s="2"/>
    </row>
    <row r="50" spans="1:6" ht="30" customHeight="1" x14ac:dyDescent="0.2">
      <c r="A50" s="137"/>
      <c r="B50" s="114"/>
      <c r="C50" s="15" t="s">
        <v>0</v>
      </c>
      <c r="D50" s="17"/>
      <c r="E50" s="2"/>
      <c r="F50" s="2"/>
    </row>
    <row r="51" spans="1:6" ht="30" customHeight="1" x14ac:dyDescent="0.2">
      <c r="A51" s="24"/>
      <c r="B51" s="29"/>
      <c r="C51" s="21"/>
      <c r="D51" s="21"/>
      <c r="E51" s="2"/>
      <c r="F51" s="2"/>
    </row>
    <row r="52" spans="1:6" ht="30" customHeight="1" x14ac:dyDescent="0.2">
      <c r="A52" s="133">
        <v>6</v>
      </c>
      <c r="B52" s="119" t="s">
        <v>387</v>
      </c>
      <c r="C52" s="120"/>
      <c r="D52" s="120"/>
      <c r="E52" s="3"/>
      <c r="F52" s="51" t="s">
        <v>20</v>
      </c>
    </row>
    <row r="53" spans="1:6" ht="30" customHeight="1" x14ac:dyDescent="0.2">
      <c r="A53" s="134"/>
      <c r="B53" s="113" t="s">
        <v>10</v>
      </c>
      <c r="C53" s="118" t="s">
        <v>45</v>
      </c>
      <c r="D53" s="118"/>
      <c r="E53" s="3"/>
      <c r="F53" s="79"/>
    </row>
    <row r="54" spans="1:6" ht="51" x14ac:dyDescent="0.2">
      <c r="A54" s="134"/>
      <c r="B54" s="114"/>
      <c r="C54" s="15">
        <v>4</v>
      </c>
      <c r="D54" s="21" t="s">
        <v>46</v>
      </c>
      <c r="E54" s="3"/>
      <c r="F54" s="3"/>
    </row>
    <row r="55" spans="1:6" ht="51" x14ac:dyDescent="0.2">
      <c r="A55" s="134"/>
      <c r="B55" s="114"/>
      <c r="C55" s="15">
        <v>3</v>
      </c>
      <c r="D55" s="21" t="s">
        <v>47</v>
      </c>
      <c r="E55" s="3"/>
      <c r="F55" s="3"/>
    </row>
    <row r="56" spans="1:6" ht="38.25" x14ac:dyDescent="0.2">
      <c r="A56" s="134"/>
      <c r="B56" s="114"/>
      <c r="C56" s="15">
        <v>2</v>
      </c>
      <c r="D56" s="21" t="s">
        <v>48</v>
      </c>
      <c r="E56" s="3"/>
      <c r="F56" s="3"/>
    </row>
    <row r="57" spans="1:6" ht="30" customHeight="1" x14ac:dyDescent="0.2">
      <c r="A57" s="134"/>
      <c r="B57" s="114"/>
      <c r="C57" s="15">
        <v>1</v>
      </c>
      <c r="D57" s="21" t="s">
        <v>49</v>
      </c>
      <c r="E57" s="3"/>
      <c r="F57" s="3"/>
    </row>
    <row r="58" spans="1:6" ht="30" customHeight="1" x14ac:dyDescent="0.2">
      <c r="A58" s="134"/>
      <c r="B58" s="114"/>
      <c r="C58" s="15">
        <v>0</v>
      </c>
      <c r="D58" s="21" t="s">
        <v>50</v>
      </c>
      <c r="E58" s="3"/>
      <c r="F58" s="3"/>
    </row>
    <row r="59" spans="1:6" ht="30" customHeight="1" x14ac:dyDescent="0.2">
      <c r="A59" s="134"/>
      <c r="B59" s="114"/>
      <c r="C59" s="15" t="s">
        <v>0</v>
      </c>
      <c r="D59" s="17"/>
      <c r="E59" s="3"/>
      <c r="F59" s="2"/>
    </row>
    <row r="60" spans="1:6" ht="30" customHeight="1" x14ac:dyDescent="0.2">
      <c r="A60" s="134"/>
      <c r="B60" s="40"/>
      <c r="C60" s="30"/>
      <c r="D60" s="21"/>
      <c r="E60" s="48"/>
      <c r="F60" s="51" t="s">
        <v>20</v>
      </c>
    </row>
    <row r="61" spans="1:6" ht="98.25" customHeight="1" x14ac:dyDescent="0.2">
      <c r="A61" s="134"/>
      <c r="B61" s="114"/>
      <c r="C61" s="118" t="s">
        <v>51</v>
      </c>
      <c r="D61" s="118"/>
      <c r="E61" s="3"/>
      <c r="F61" s="79"/>
    </row>
    <row r="62" spans="1:6" ht="51" x14ac:dyDescent="0.2">
      <c r="A62" s="134"/>
      <c r="B62" s="114"/>
      <c r="C62" s="15">
        <v>4</v>
      </c>
      <c r="D62" s="21" t="s">
        <v>52</v>
      </c>
      <c r="E62" s="3"/>
      <c r="F62" s="3"/>
    </row>
    <row r="63" spans="1:6" ht="51" x14ac:dyDescent="0.2">
      <c r="A63" s="134"/>
      <c r="B63" s="114"/>
      <c r="C63" s="15">
        <v>3</v>
      </c>
      <c r="D63" s="21" t="s">
        <v>53</v>
      </c>
      <c r="E63" s="3"/>
      <c r="F63" s="3"/>
    </row>
    <row r="64" spans="1:6" ht="51" x14ac:dyDescent="0.2">
      <c r="A64" s="134"/>
      <c r="B64" s="114"/>
      <c r="C64" s="15">
        <v>2</v>
      </c>
      <c r="D64" s="21" t="s">
        <v>54</v>
      </c>
      <c r="E64" s="3"/>
      <c r="F64" s="3"/>
    </row>
    <row r="65" spans="1:6" ht="51" x14ac:dyDescent="0.2">
      <c r="A65" s="134"/>
      <c r="B65" s="114"/>
      <c r="C65" s="15">
        <v>1</v>
      </c>
      <c r="D65" s="21" t="s">
        <v>55</v>
      </c>
      <c r="E65" s="3"/>
      <c r="F65" s="3"/>
    </row>
    <row r="66" spans="1:6" ht="30" customHeight="1" x14ac:dyDescent="0.2">
      <c r="A66" s="134"/>
      <c r="B66" s="114"/>
      <c r="C66" s="15"/>
      <c r="D66" s="21" t="s">
        <v>56</v>
      </c>
      <c r="E66" s="3"/>
      <c r="F66" s="3"/>
    </row>
    <row r="67" spans="1:6" ht="30" customHeight="1" x14ac:dyDescent="0.2">
      <c r="A67" s="135"/>
      <c r="B67" s="115"/>
      <c r="C67" s="15" t="s">
        <v>0</v>
      </c>
      <c r="D67" s="17"/>
      <c r="E67" s="3"/>
      <c r="F67" s="2"/>
    </row>
    <row r="68" spans="1:6" ht="30" customHeight="1" x14ac:dyDescent="0.2">
      <c r="A68" s="11"/>
      <c r="B68" s="20"/>
      <c r="C68" s="15"/>
      <c r="D68" s="21"/>
      <c r="E68" s="3"/>
      <c r="F68" s="51" t="s">
        <v>20</v>
      </c>
    </row>
    <row r="69" spans="1:6" ht="30" customHeight="1" x14ac:dyDescent="0.2">
      <c r="A69" s="124">
        <v>7</v>
      </c>
      <c r="B69" s="113" t="s">
        <v>57</v>
      </c>
      <c r="C69" s="109" t="s">
        <v>58</v>
      </c>
      <c r="D69" s="110"/>
      <c r="E69" s="3"/>
      <c r="F69" s="79"/>
    </row>
    <row r="70" spans="1:6" ht="30" customHeight="1" x14ac:dyDescent="0.2">
      <c r="A70" s="125"/>
      <c r="B70" s="114"/>
      <c r="C70" s="15">
        <v>4</v>
      </c>
      <c r="D70" s="21" t="s">
        <v>59</v>
      </c>
      <c r="E70" s="3"/>
      <c r="F70" s="3"/>
    </row>
    <row r="71" spans="1:6" ht="30" customHeight="1" x14ac:dyDescent="0.2">
      <c r="A71" s="125"/>
      <c r="B71" s="114"/>
      <c r="C71" s="15">
        <v>3</v>
      </c>
      <c r="D71" s="21" t="s">
        <v>60</v>
      </c>
      <c r="E71" s="3"/>
      <c r="F71" s="3"/>
    </row>
    <row r="72" spans="1:6" ht="30" customHeight="1" x14ac:dyDescent="0.2">
      <c r="A72" s="125"/>
      <c r="B72" s="114"/>
      <c r="C72" s="15">
        <v>2</v>
      </c>
      <c r="D72" s="21" t="s">
        <v>61</v>
      </c>
      <c r="E72" s="3"/>
      <c r="F72" s="3"/>
    </row>
    <row r="73" spans="1:6" ht="30" customHeight="1" x14ac:dyDescent="0.2">
      <c r="A73" s="125"/>
      <c r="B73" s="114"/>
      <c r="C73" s="15"/>
      <c r="D73" s="21" t="s">
        <v>62</v>
      </c>
      <c r="E73" s="3"/>
      <c r="F73" s="3"/>
    </row>
    <row r="74" spans="1:6" ht="30" customHeight="1" x14ac:dyDescent="0.2">
      <c r="A74" s="125"/>
      <c r="B74" s="114"/>
      <c r="C74" s="15" t="s">
        <v>0</v>
      </c>
      <c r="D74" s="17"/>
      <c r="E74" s="3"/>
      <c r="F74" s="2"/>
    </row>
    <row r="75" spans="1:6" ht="30" customHeight="1" x14ac:dyDescent="0.2">
      <c r="A75" s="125"/>
      <c r="B75" s="28"/>
      <c r="C75" s="15"/>
      <c r="D75" s="21"/>
      <c r="E75" s="3"/>
      <c r="F75" s="51" t="s">
        <v>20</v>
      </c>
    </row>
    <row r="76" spans="1:6" ht="97.5" customHeight="1" x14ac:dyDescent="0.2">
      <c r="A76" s="125"/>
      <c r="B76" s="125"/>
      <c r="C76" s="109" t="s">
        <v>63</v>
      </c>
      <c r="D76" s="110"/>
      <c r="E76" s="3"/>
      <c r="F76" s="79"/>
    </row>
    <row r="77" spans="1:6" ht="63.75" x14ac:dyDescent="0.2">
      <c r="A77" s="125"/>
      <c r="B77" s="125"/>
      <c r="C77" s="15">
        <v>4</v>
      </c>
      <c r="D77" s="21" t="s">
        <v>67</v>
      </c>
      <c r="E77" s="3"/>
      <c r="F77" s="3"/>
    </row>
    <row r="78" spans="1:6" ht="51" x14ac:dyDescent="0.2">
      <c r="A78" s="125"/>
      <c r="B78" s="125"/>
      <c r="C78" s="15">
        <v>3</v>
      </c>
      <c r="D78" s="21" t="s">
        <v>66</v>
      </c>
      <c r="E78" s="3"/>
      <c r="F78" s="3"/>
    </row>
    <row r="79" spans="1:6" ht="30" customHeight="1" x14ac:dyDescent="0.2">
      <c r="A79" s="125"/>
      <c r="B79" s="125"/>
      <c r="C79" s="15">
        <v>2</v>
      </c>
      <c r="D79" s="21" t="s">
        <v>65</v>
      </c>
      <c r="E79" s="3"/>
      <c r="F79" s="3"/>
    </row>
    <row r="80" spans="1:6" ht="30" customHeight="1" x14ac:dyDescent="0.2">
      <c r="A80" s="125"/>
      <c r="B80" s="125"/>
      <c r="C80" s="15">
        <v>1</v>
      </c>
      <c r="D80" s="21" t="s">
        <v>64</v>
      </c>
      <c r="E80" s="3"/>
      <c r="F80" s="3"/>
    </row>
    <row r="81" spans="1:6" ht="30" customHeight="1" x14ac:dyDescent="0.2">
      <c r="A81" s="125"/>
      <c r="B81" s="125"/>
      <c r="C81" s="15"/>
      <c r="D81" s="21" t="s">
        <v>56</v>
      </c>
      <c r="E81" s="3"/>
      <c r="F81" s="3"/>
    </row>
    <row r="82" spans="1:6" ht="30" customHeight="1" x14ac:dyDescent="0.2">
      <c r="A82" s="126"/>
      <c r="B82" s="126"/>
      <c r="C82" s="15" t="s">
        <v>0</v>
      </c>
      <c r="D82" s="17"/>
      <c r="E82" s="3"/>
      <c r="F82" s="2"/>
    </row>
    <row r="83" spans="1:6" ht="30" customHeight="1" x14ac:dyDescent="0.2">
      <c r="A83" s="11"/>
      <c r="B83" s="20"/>
      <c r="C83" s="15"/>
      <c r="D83" s="21"/>
      <c r="E83" s="3"/>
      <c r="F83" s="51" t="s">
        <v>20</v>
      </c>
    </row>
    <row r="84" spans="1:6" ht="97.5" customHeight="1" x14ac:dyDescent="0.2">
      <c r="A84" s="124">
        <v>8</v>
      </c>
      <c r="B84" s="146" t="s">
        <v>68</v>
      </c>
      <c r="C84" s="109" t="s">
        <v>69</v>
      </c>
      <c r="D84" s="110"/>
      <c r="E84" s="3"/>
      <c r="F84" s="79"/>
    </row>
    <row r="85" spans="1:6" ht="30" customHeight="1" x14ac:dyDescent="0.2">
      <c r="A85" s="125"/>
      <c r="B85" s="147"/>
      <c r="C85" s="15">
        <v>4</v>
      </c>
      <c r="D85" s="21" t="s">
        <v>70</v>
      </c>
      <c r="E85" s="3"/>
      <c r="F85" s="3"/>
    </row>
    <row r="86" spans="1:6" ht="30" customHeight="1" x14ac:dyDescent="0.2">
      <c r="A86" s="125"/>
      <c r="B86" s="147"/>
      <c r="C86" s="15">
        <v>3</v>
      </c>
      <c r="D86" s="21" t="s">
        <v>71</v>
      </c>
      <c r="E86" s="3"/>
      <c r="F86" s="3"/>
    </row>
    <row r="87" spans="1:6" ht="30" customHeight="1" x14ac:dyDescent="0.2">
      <c r="A87" s="125"/>
      <c r="B87" s="147"/>
      <c r="C87" s="15">
        <v>2</v>
      </c>
      <c r="D87" s="21" t="s">
        <v>72</v>
      </c>
      <c r="E87" s="3"/>
      <c r="F87" s="3"/>
    </row>
    <row r="88" spans="1:6" ht="30" customHeight="1" x14ac:dyDescent="0.2">
      <c r="A88" s="125"/>
      <c r="B88" s="147"/>
      <c r="C88" s="15">
        <v>1</v>
      </c>
      <c r="D88" s="21" t="s">
        <v>73</v>
      </c>
      <c r="E88" s="3"/>
      <c r="F88" s="3"/>
    </row>
    <row r="89" spans="1:6" ht="30" customHeight="1" x14ac:dyDescent="0.2">
      <c r="A89" s="125"/>
      <c r="B89" s="147"/>
      <c r="C89" s="15">
        <v>0</v>
      </c>
      <c r="D89" s="21" t="s">
        <v>74</v>
      </c>
      <c r="E89" s="3"/>
      <c r="F89" s="3"/>
    </row>
    <row r="90" spans="1:6" ht="30" customHeight="1" x14ac:dyDescent="0.2">
      <c r="A90" s="126"/>
      <c r="B90" s="148"/>
      <c r="C90" s="15" t="s">
        <v>0</v>
      </c>
      <c r="D90" s="17"/>
      <c r="E90" s="3"/>
      <c r="F90" s="2"/>
    </row>
    <row r="91" spans="1:6" ht="30" customHeight="1" x14ac:dyDescent="0.2">
      <c r="A91" s="11"/>
      <c r="B91" s="20"/>
      <c r="C91" s="15"/>
      <c r="D91" s="21"/>
      <c r="E91" s="3"/>
      <c r="F91" s="51" t="s">
        <v>20</v>
      </c>
    </row>
    <row r="92" spans="1:6" ht="120" customHeight="1" x14ac:dyDescent="0.2">
      <c r="A92" s="124">
        <v>9</v>
      </c>
      <c r="B92" s="35" t="s">
        <v>75</v>
      </c>
      <c r="C92" s="109" t="s">
        <v>379</v>
      </c>
      <c r="D92" s="110"/>
      <c r="E92" s="3"/>
      <c r="F92" s="79"/>
    </row>
    <row r="93" spans="1:6" ht="30" customHeight="1" x14ac:dyDescent="0.2">
      <c r="A93" s="125"/>
      <c r="B93" s="38">
        <f>+NI/NDT</f>
        <v>0</v>
      </c>
      <c r="C93" s="15" t="s">
        <v>371</v>
      </c>
      <c r="D93" s="17"/>
      <c r="E93" s="3"/>
      <c r="F93" s="3"/>
    </row>
    <row r="94" spans="1:6" ht="30" customHeight="1" x14ac:dyDescent="0.2">
      <c r="A94" s="125"/>
      <c r="B94" s="38">
        <f>+NN/NDT</f>
        <v>0</v>
      </c>
      <c r="C94" s="12" t="s">
        <v>372</v>
      </c>
      <c r="D94" s="17"/>
      <c r="E94" s="3"/>
      <c r="F94" s="3"/>
    </row>
    <row r="95" spans="1:6" ht="30" customHeight="1" x14ac:dyDescent="0.2">
      <c r="A95" s="125"/>
      <c r="B95" s="38">
        <f>+NL/NDT</f>
        <v>0</v>
      </c>
      <c r="C95" s="12" t="s">
        <v>373</v>
      </c>
      <c r="D95" s="17"/>
      <c r="E95" s="3"/>
      <c r="F95" s="3"/>
    </row>
    <row r="96" spans="1:6" ht="30" customHeight="1" x14ac:dyDescent="0.2">
      <c r="A96" s="125"/>
      <c r="B96" s="93"/>
      <c r="C96" s="12" t="s">
        <v>374</v>
      </c>
      <c r="D96" s="17">
        <v>13</v>
      </c>
      <c r="E96" s="3"/>
      <c r="F96" s="3"/>
    </row>
    <row r="97" spans="1:6" ht="30" customHeight="1" x14ac:dyDescent="0.2">
      <c r="A97" s="126"/>
      <c r="B97" s="94"/>
      <c r="C97" s="12" t="s">
        <v>0</v>
      </c>
      <c r="D97" s="99">
        <f>+IF(RI&gt;=0.02,4,
IF(AND(RI&lt;0.02,RN&gt;=0.2),3+RI/0.02,
IF(OR(AND(RI&gt;0,RI&lt;0.02), AND(RN&gt;0,RN&lt;0.2)),2+2*(RI/0.02)+(RN/0.2)-((RI*RN)/(0.02*0.2)),
IF(AND(RI=0,RN=0,RL&gt;=0.5),2,
2*RL/0.5))))</f>
        <v>0</v>
      </c>
      <c r="E97" s="3"/>
      <c r="F97" s="2"/>
    </row>
    <row r="98" spans="1:6" ht="30" customHeight="1" x14ac:dyDescent="0.2">
      <c r="A98" s="11"/>
      <c r="B98" s="20"/>
      <c r="C98" s="15"/>
      <c r="D98" s="21"/>
      <c r="E98" s="3"/>
      <c r="F98" s="51" t="s">
        <v>20</v>
      </c>
    </row>
    <row r="99" spans="1:6" ht="101.25" customHeight="1" x14ac:dyDescent="0.2">
      <c r="A99" s="136">
        <v>10</v>
      </c>
      <c r="B99" s="111" t="s">
        <v>76</v>
      </c>
      <c r="C99" s="118" t="s">
        <v>89</v>
      </c>
      <c r="D99" s="123"/>
      <c r="E99" s="2"/>
      <c r="F99" s="79"/>
    </row>
    <row r="100" spans="1:6" ht="25.5" x14ac:dyDescent="0.2">
      <c r="A100" s="137"/>
      <c r="B100" s="112"/>
      <c r="C100" s="15">
        <v>4</v>
      </c>
      <c r="D100" s="20" t="s">
        <v>77</v>
      </c>
      <c r="E100" s="2"/>
      <c r="F100" s="3"/>
    </row>
    <row r="101" spans="1:6" ht="25.5" x14ac:dyDescent="0.2">
      <c r="A101" s="137"/>
      <c r="B101" s="112"/>
      <c r="C101" s="15">
        <v>3</v>
      </c>
      <c r="D101" s="20" t="s">
        <v>78</v>
      </c>
      <c r="E101" s="2"/>
      <c r="F101" s="3"/>
    </row>
    <row r="102" spans="1:6" ht="51" x14ac:dyDescent="0.2">
      <c r="A102" s="137"/>
      <c r="B102" s="112"/>
      <c r="C102" s="15">
        <v>2</v>
      </c>
      <c r="D102" s="20" t="s">
        <v>79</v>
      </c>
      <c r="E102" s="2"/>
      <c r="F102" s="3"/>
    </row>
    <row r="103" spans="1:6" ht="30" customHeight="1" x14ac:dyDescent="0.2">
      <c r="A103" s="137"/>
      <c r="B103" s="112"/>
      <c r="C103" s="15">
        <v>1</v>
      </c>
      <c r="D103" s="21" t="s">
        <v>80</v>
      </c>
      <c r="E103" s="2"/>
      <c r="F103" s="3"/>
    </row>
    <row r="104" spans="1:6" ht="30" customHeight="1" x14ac:dyDescent="0.2">
      <c r="A104" s="137"/>
      <c r="B104" s="112"/>
      <c r="C104" s="15">
        <v>0</v>
      </c>
      <c r="D104" s="21" t="s">
        <v>81</v>
      </c>
      <c r="E104" s="2"/>
      <c r="F104" s="3"/>
    </row>
    <row r="105" spans="1:6" ht="30" customHeight="1" x14ac:dyDescent="0.2">
      <c r="A105" s="137"/>
      <c r="B105" s="112"/>
      <c r="C105" s="15" t="s">
        <v>0</v>
      </c>
      <c r="D105" s="17"/>
      <c r="E105" s="2"/>
      <c r="F105" s="2"/>
    </row>
    <row r="106" spans="1:6" ht="30" customHeight="1" x14ac:dyDescent="0.2">
      <c r="A106" s="27"/>
      <c r="B106" s="20"/>
      <c r="C106" s="20"/>
      <c r="D106" s="20"/>
      <c r="E106" s="2"/>
      <c r="F106" s="51" t="s">
        <v>20</v>
      </c>
    </row>
    <row r="107" spans="1:6" ht="150" customHeight="1" x14ac:dyDescent="0.2">
      <c r="A107" s="136">
        <v>11</v>
      </c>
      <c r="B107" s="111" t="s">
        <v>12</v>
      </c>
      <c r="C107" s="118" t="s">
        <v>82</v>
      </c>
      <c r="D107" s="123"/>
      <c r="E107" s="3"/>
      <c r="F107" s="79"/>
    </row>
    <row r="108" spans="1:6" ht="38.25" x14ac:dyDescent="0.2">
      <c r="A108" s="137"/>
      <c r="B108" s="112"/>
      <c r="C108" s="15">
        <v>4</v>
      </c>
      <c r="D108" s="21" t="s">
        <v>83</v>
      </c>
      <c r="E108" s="3"/>
      <c r="F108" s="3"/>
    </row>
    <row r="109" spans="1:6" ht="39.950000000000003" customHeight="1" x14ac:dyDescent="0.2">
      <c r="A109" s="137"/>
      <c r="B109" s="112"/>
      <c r="C109" s="15">
        <v>3</v>
      </c>
      <c r="D109" s="21" t="s">
        <v>84</v>
      </c>
      <c r="E109" s="3"/>
      <c r="F109" s="3"/>
    </row>
    <row r="110" spans="1:6" ht="39.950000000000003" customHeight="1" x14ac:dyDescent="0.2">
      <c r="A110" s="137"/>
      <c r="B110" s="112"/>
      <c r="C110" s="15">
        <v>2</v>
      </c>
      <c r="D110" s="21" t="s">
        <v>85</v>
      </c>
      <c r="E110" s="3"/>
      <c r="F110" s="3"/>
    </row>
    <row r="111" spans="1:6" ht="39.950000000000003" customHeight="1" x14ac:dyDescent="0.2">
      <c r="A111" s="137"/>
      <c r="B111" s="112"/>
      <c r="C111" s="15">
        <v>1</v>
      </c>
      <c r="D111" s="21" t="s">
        <v>86</v>
      </c>
      <c r="E111" s="3"/>
      <c r="F111" s="3"/>
    </row>
    <row r="112" spans="1:6" ht="30" customHeight="1" x14ac:dyDescent="0.2">
      <c r="A112" s="137"/>
      <c r="B112" s="112"/>
      <c r="C112" s="15">
        <v>0</v>
      </c>
      <c r="D112" s="21" t="s">
        <v>81</v>
      </c>
      <c r="E112" s="3"/>
      <c r="F112" s="3"/>
    </row>
    <row r="113" spans="1:6" ht="30" customHeight="1" x14ac:dyDescent="0.2">
      <c r="A113" s="149"/>
      <c r="B113" s="145"/>
      <c r="C113" s="15" t="s">
        <v>0</v>
      </c>
      <c r="D113" s="17"/>
      <c r="E113" s="3"/>
      <c r="F113" s="3"/>
    </row>
    <row r="114" spans="1:6" ht="30" customHeight="1" x14ac:dyDescent="0.2">
      <c r="A114" s="27"/>
      <c r="B114" s="20"/>
      <c r="C114" s="15"/>
      <c r="D114" s="20"/>
      <c r="E114" s="3"/>
      <c r="F114" s="2"/>
    </row>
    <row r="115" spans="1:6" ht="30" customHeight="1" x14ac:dyDescent="0.2">
      <c r="A115" s="133">
        <v>12</v>
      </c>
      <c r="B115" s="119" t="s">
        <v>388</v>
      </c>
      <c r="C115" s="120"/>
      <c r="D115" s="120"/>
      <c r="E115" s="6"/>
      <c r="F115" s="51" t="s">
        <v>20</v>
      </c>
    </row>
    <row r="116" spans="1:6" ht="113.25" customHeight="1" x14ac:dyDescent="0.2">
      <c r="A116" s="134"/>
      <c r="B116" s="121" t="s">
        <v>377</v>
      </c>
      <c r="C116" s="122"/>
      <c r="D116" s="64" t="s">
        <v>90</v>
      </c>
      <c r="E116" s="6"/>
      <c r="F116" s="79"/>
    </row>
    <row r="117" spans="1:6" ht="30" customHeight="1" x14ac:dyDescent="0.2">
      <c r="A117" s="134"/>
      <c r="B117" s="152" t="s">
        <v>93</v>
      </c>
      <c r="C117" s="153"/>
      <c r="D117" s="17"/>
      <c r="E117" s="6"/>
      <c r="F117" s="3"/>
    </row>
    <row r="118" spans="1:6" ht="30" customHeight="1" x14ac:dyDescent="0.2">
      <c r="A118" s="134"/>
      <c r="B118" s="95" t="s">
        <v>398</v>
      </c>
      <c r="C118" s="66">
        <f>+IF(IPK&gt;=3,4,IF(IPK&gt;=2.75,3,IF(IPK&gt;=2.5,2,IF(IPK&gt;=2.25,1,0))))</f>
        <v>0</v>
      </c>
      <c r="D118" s="17"/>
      <c r="E118" s="6"/>
      <c r="F118" s="3"/>
    </row>
    <row r="119" spans="1:6" ht="30" customHeight="1" x14ac:dyDescent="0.2">
      <c r="A119" s="134"/>
      <c r="B119" s="95" t="s">
        <v>399</v>
      </c>
      <c r="C119" s="66">
        <f>+IF(NR&gt;=7,4,IF(NR&gt;=6.25,3,IF(NR&gt;=6,2,IF(IPK&gt;=5.5,1,0))))</f>
        <v>0</v>
      </c>
      <c r="D119" s="16"/>
      <c r="E119" s="6"/>
      <c r="F119" s="3"/>
    </row>
    <row r="120" spans="1:6" ht="30" customHeight="1" x14ac:dyDescent="0.2">
      <c r="A120" s="134"/>
      <c r="B120" s="91" t="s">
        <v>91</v>
      </c>
      <c r="C120" s="66">
        <f>+IF(TPA&gt;=450,4,IF(TPA&gt;=400,3,IF(TPA&gt;=0,2,0)))</f>
        <v>2</v>
      </c>
      <c r="D120" s="16"/>
      <c r="E120" s="6"/>
      <c r="F120" s="3"/>
    </row>
    <row r="121" spans="1:6" ht="30" customHeight="1" x14ac:dyDescent="0.2">
      <c r="A121" s="134"/>
      <c r="B121" s="91" t="s">
        <v>92</v>
      </c>
      <c r="C121" s="66">
        <f>+IF(TOEFL&gt;=475,4,IF(TOEFL&gt;=400,3,IF(TOEFL&gt;=0,2,0)))</f>
        <v>2</v>
      </c>
      <c r="D121" s="16"/>
      <c r="E121" s="6"/>
      <c r="F121" s="3"/>
    </row>
    <row r="122" spans="1:6" ht="30" customHeight="1" x14ac:dyDescent="0.2">
      <c r="A122" s="134"/>
      <c r="B122" s="152" t="s">
        <v>94</v>
      </c>
      <c r="C122" s="153"/>
      <c r="D122" s="17"/>
      <c r="E122" s="6"/>
      <c r="F122" s="3"/>
    </row>
    <row r="123" spans="1:6" ht="30" customHeight="1" x14ac:dyDescent="0.2">
      <c r="A123" s="134"/>
      <c r="B123" s="152" t="s">
        <v>95</v>
      </c>
      <c r="C123" s="153"/>
      <c r="D123" s="17"/>
      <c r="E123" s="6"/>
      <c r="F123" s="3"/>
    </row>
    <row r="124" spans="1:6" ht="30" customHeight="1" x14ac:dyDescent="0.2">
      <c r="A124" s="134"/>
      <c r="B124" s="152" t="s">
        <v>96</v>
      </c>
      <c r="C124" s="153"/>
      <c r="D124" s="17"/>
      <c r="E124" s="6"/>
      <c r="F124" s="3"/>
    </row>
    <row r="125" spans="1:6" ht="30" customHeight="1" x14ac:dyDescent="0.2">
      <c r="A125" s="135"/>
      <c r="B125" s="152" t="s">
        <v>0</v>
      </c>
      <c r="C125" s="153"/>
      <c r="D125" s="100">
        <f>+(D117+AVERAGE(C118:C121)+D122+D123+D124)/5</f>
        <v>0.2</v>
      </c>
      <c r="E125" s="6"/>
      <c r="F125" s="2"/>
    </row>
    <row r="126" spans="1:6" ht="30" customHeight="1" x14ac:dyDescent="0.2">
      <c r="A126" s="27"/>
      <c r="B126" s="152"/>
      <c r="C126" s="153"/>
      <c r="D126" s="21"/>
      <c r="E126" s="6"/>
      <c r="F126" s="51" t="s">
        <v>20</v>
      </c>
    </row>
    <row r="127" spans="1:6" ht="30" customHeight="1" x14ac:dyDescent="0.2">
      <c r="A127" s="136">
        <v>13</v>
      </c>
      <c r="B127" s="121" t="s">
        <v>87</v>
      </c>
      <c r="C127" s="157"/>
      <c r="D127" s="30" t="s">
        <v>88</v>
      </c>
      <c r="E127" s="2"/>
      <c r="F127" s="79"/>
    </row>
    <row r="128" spans="1:6" ht="30" customHeight="1" x14ac:dyDescent="0.2">
      <c r="A128" s="137"/>
      <c r="B128" s="143" t="s">
        <v>97</v>
      </c>
      <c r="C128" s="144"/>
      <c r="D128" s="17"/>
      <c r="E128" s="2"/>
      <c r="F128" s="3"/>
    </row>
    <row r="129" spans="1:6" ht="30" customHeight="1" x14ac:dyDescent="0.2">
      <c r="A129" s="137"/>
      <c r="B129" s="143" t="s">
        <v>120</v>
      </c>
      <c r="C129" s="144"/>
      <c r="D129" s="17">
        <v>10</v>
      </c>
      <c r="E129" s="2"/>
      <c r="F129" s="2"/>
    </row>
    <row r="130" spans="1:6" ht="30" customHeight="1" x14ac:dyDescent="0.2">
      <c r="A130" s="149"/>
      <c r="B130" s="143" t="s">
        <v>0</v>
      </c>
      <c r="C130" s="144"/>
      <c r="D130" s="99">
        <f>+IF(PMA/MT&gt;=5%,4,2+PMA/MT)</f>
        <v>2</v>
      </c>
      <c r="E130" s="2"/>
      <c r="F130" s="2"/>
    </row>
    <row r="131" spans="1:6" ht="30" customHeight="1" x14ac:dyDescent="0.2">
      <c r="A131" s="27"/>
      <c r="B131" s="143"/>
      <c r="C131" s="144"/>
      <c r="D131" s="21"/>
      <c r="E131" s="2"/>
      <c r="F131" s="51" t="s">
        <v>20</v>
      </c>
    </row>
    <row r="132" spans="1:6" ht="33" customHeight="1" x14ac:dyDescent="0.2">
      <c r="A132" s="136">
        <v>14</v>
      </c>
      <c r="B132" s="111" t="s">
        <v>98</v>
      </c>
      <c r="C132" s="109" t="s">
        <v>99</v>
      </c>
      <c r="D132" s="110"/>
      <c r="E132" s="2"/>
      <c r="F132" s="79"/>
    </row>
    <row r="133" spans="1:6" ht="30" customHeight="1" x14ac:dyDescent="0.2">
      <c r="A133" s="137"/>
      <c r="B133" s="112"/>
      <c r="C133" s="15">
        <v>4</v>
      </c>
      <c r="D133" s="21" t="s">
        <v>100</v>
      </c>
      <c r="E133" s="2"/>
      <c r="F133" s="3"/>
    </row>
    <row r="134" spans="1:6" ht="38.25" x14ac:dyDescent="0.2">
      <c r="A134" s="137"/>
      <c r="B134" s="112"/>
      <c r="C134" s="15">
        <v>3</v>
      </c>
      <c r="D134" s="21" t="s">
        <v>101</v>
      </c>
      <c r="E134" s="2"/>
      <c r="F134" s="2"/>
    </row>
    <row r="135" spans="1:6" ht="30" customHeight="1" x14ac:dyDescent="0.2">
      <c r="A135" s="137"/>
      <c r="B135" s="112"/>
      <c r="C135" s="15">
        <v>2</v>
      </c>
      <c r="D135" s="21" t="s">
        <v>102</v>
      </c>
      <c r="E135" s="2"/>
      <c r="F135" s="2"/>
    </row>
    <row r="136" spans="1:6" ht="30" customHeight="1" x14ac:dyDescent="0.2">
      <c r="A136" s="137"/>
      <c r="B136" s="112"/>
      <c r="C136" s="15">
        <v>1</v>
      </c>
      <c r="D136" s="21" t="s">
        <v>103</v>
      </c>
      <c r="E136" s="2"/>
      <c r="F136" s="2"/>
    </row>
    <row r="137" spans="1:6" ht="30" customHeight="1" x14ac:dyDescent="0.2">
      <c r="A137" s="149"/>
      <c r="B137" s="145"/>
      <c r="C137" s="15" t="s">
        <v>0</v>
      </c>
      <c r="D137" s="17"/>
      <c r="E137" s="2"/>
      <c r="F137" s="2"/>
    </row>
    <row r="138" spans="1:6" ht="30" customHeight="1" x14ac:dyDescent="0.2">
      <c r="A138" s="27"/>
      <c r="B138" s="21"/>
      <c r="C138" s="15"/>
      <c r="D138" s="21"/>
      <c r="E138" s="2"/>
      <c r="F138" s="51" t="s">
        <v>20</v>
      </c>
    </row>
    <row r="139" spans="1:6" ht="62.25" customHeight="1" x14ac:dyDescent="0.2">
      <c r="A139" s="136">
        <v>15</v>
      </c>
      <c r="B139" s="146" t="s">
        <v>13</v>
      </c>
      <c r="C139" s="118" t="s">
        <v>104</v>
      </c>
      <c r="D139" s="118"/>
      <c r="E139" s="2"/>
      <c r="F139" s="79"/>
    </row>
    <row r="140" spans="1:6" ht="30" customHeight="1" x14ac:dyDescent="0.2">
      <c r="A140" s="137"/>
      <c r="B140" s="147"/>
      <c r="C140" s="15">
        <v>4</v>
      </c>
      <c r="D140" s="20" t="s">
        <v>105</v>
      </c>
      <c r="E140" s="2"/>
      <c r="F140" s="3"/>
    </row>
    <row r="141" spans="1:6" ht="30" customHeight="1" x14ac:dyDescent="0.2">
      <c r="A141" s="137"/>
      <c r="B141" s="147"/>
      <c r="C141" s="15">
        <v>3</v>
      </c>
      <c r="D141" s="20" t="s">
        <v>106</v>
      </c>
      <c r="E141" s="2"/>
      <c r="F141" s="2"/>
    </row>
    <row r="142" spans="1:6" ht="30" customHeight="1" x14ac:dyDescent="0.2">
      <c r="A142" s="137"/>
      <c r="B142" s="147"/>
      <c r="C142" s="15">
        <v>2</v>
      </c>
      <c r="D142" s="20" t="s">
        <v>109</v>
      </c>
      <c r="E142" s="2"/>
      <c r="F142" s="2"/>
    </row>
    <row r="143" spans="1:6" ht="30" customHeight="1" x14ac:dyDescent="0.2">
      <c r="A143" s="137"/>
      <c r="B143" s="147"/>
      <c r="C143" s="15">
        <v>1</v>
      </c>
      <c r="D143" s="20" t="s">
        <v>107</v>
      </c>
      <c r="E143" s="2"/>
      <c r="F143" s="2"/>
    </row>
    <row r="144" spans="1:6" ht="30" customHeight="1" x14ac:dyDescent="0.2">
      <c r="A144" s="137"/>
      <c r="B144" s="147"/>
      <c r="C144" s="15">
        <v>0</v>
      </c>
      <c r="D144" s="21" t="s">
        <v>108</v>
      </c>
      <c r="E144" s="2"/>
      <c r="F144" s="2"/>
    </row>
    <row r="145" spans="1:6" ht="30" customHeight="1" x14ac:dyDescent="0.2">
      <c r="A145" s="149"/>
      <c r="B145" s="148"/>
      <c r="C145" s="15" t="s">
        <v>0</v>
      </c>
      <c r="D145" s="17"/>
      <c r="E145" s="2"/>
      <c r="F145" s="2"/>
    </row>
    <row r="146" spans="1:6" ht="30" customHeight="1" x14ac:dyDescent="0.2">
      <c r="A146" s="27"/>
      <c r="B146" s="20"/>
      <c r="C146" s="21"/>
      <c r="D146" s="21"/>
      <c r="E146" s="2"/>
      <c r="F146" s="2"/>
    </row>
    <row r="147" spans="1:6" ht="30" customHeight="1" x14ac:dyDescent="0.2">
      <c r="A147" s="133">
        <v>16</v>
      </c>
      <c r="B147" s="119" t="s">
        <v>389</v>
      </c>
      <c r="C147" s="120"/>
      <c r="D147" s="120"/>
      <c r="E147" s="4"/>
      <c r="F147" s="51" t="s">
        <v>20</v>
      </c>
    </row>
    <row r="148" spans="1:6" ht="30" customHeight="1" x14ac:dyDescent="0.2">
      <c r="A148" s="134"/>
      <c r="B148" s="121" t="s">
        <v>401</v>
      </c>
      <c r="C148" s="122"/>
      <c r="D148" s="30" t="s">
        <v>110</v>
      </c>
      <c r="F148" s="79"/>
    </row>
    <row r="149" spans="1:6" ht="30" customHeight="1" x14ac:dyDescent="0.2">
      <c r="A149" s="134"/>
      <c r="B149" s="143" t="s">
        <v>111</v>
      </c>
      <c r="C149" s="144"/>
      <c r="D149" s="16"/>
      <c r="E149" s="2"/>
      <c r="F149" s="3"/>
    </row>
    <row r="150" spans="1:6" ht="30" customHeight="1" x14ac:dyDescent="0.2">
      <c r="A150" s="135"/>
      <c r="B150" s="143" t="s">
        <v>0</v>
      </c>
      <c r="C150" s="144"/>
      <c r="D150" s="99">
        <f>+IF(GB/NDT&gt;=70%,4,2+((20*GB/NDT)/7))</f>
        <v>2</v>
      </c>
      <c r="E150" s="2"/>
      <c r="F150" s="2"/>
    </row>
    <row r="151" spans="1:6" ht="30" customHeight="1" x14ac:dyDescent="0.2">
      <c r="A151" s="27"/>
      <c r="B151" s="143"/>
      <c r="C151" s="144"/>
      <c r="D151" s="21"/>
      <c r="E151" s="2"/>
      <c r="F151" s="51" t="s">
        <v>20</v>
      </c>
    </row>
    <row r="152" spans="1:6" ht="39.950000000000003" customHeight="1" x14ac:dyDescent="0.2">
      <c r="A152" s="136">
        <v>17</v>
      </c>
      <c r="B152" s="121"/>
      <c r="C152" s="122"/>
      <c r="D152" s="30" t="s">
        <v>397</v>
      </c>
      <c r="F152" s="79"/>
    </row>
    <row r="153" spans="1:6" ht="30" customHeight="1" x14ac:dyDescent="0.2">
      <c r="A153" s="137"/>
      <c r="B153" s="143" t="s">
        <v>112</v>
      </c>
      <c r="C153" s="144"/>
      <c r="D153" s="16"/>
      <c r="E153" s="2"/>
      <c r="F153" s="3"/>
    </row>
    <row r="154" spans="1:6" ht="30" customHeight="1" x14ac:dyDescent="0.2">
      <c r="A154" s="149"/>
      <c r="B154" s="143" t="s">
        <v>0</v>
      </c>
      <c r="C154" s="144"/>
      <c r="D154" s="99">
        <f>+IF(PSPP/NDT&gt;=80%,4,2+((15*PSPP/NDT)/4))</f>
        <v>2</v>
      </c>
      <c r="E154" s="2"/>
      <c r="F154" s="2"/>
    </row>
    <row r="155" spans="1:6" ht="30" customHeight="1" x14ac:dyDescent="0.2">
      <c r="A155" s="27"/>
      <c r="B155" s="143"/>
      <c r="C155" s="144"/>
      <c r="D155" s="20"/>
      <c r="E155" s="2"/>
      <c r="F155" s="51" t="s">
        <v>20</v>
      </c>
    </row>
    <row r="156" spans="1:6" ht="77.25" customHeight="1" x14ac:dyDescent="0.2">
      <c r="A156" s="136">
        <v>18</v>
      </c>
      <c r="B156" s="111" t="s">
        <v>402</v>
      </c>
      <c r="C156" s="128" t="s">
        <v>172</v>
      </c>
      <c r="D156" s="129"/>
      <c r="E156" s="2"/>
      <c r="F156" s="79"/>
    </row>
    <row r="157" spans="1:6" ht="30" customHeight="1" x14ac:dyDescent="0.2">
      <c r="A157" s="137"/>
      <c r="B157" s="112"/>
      <c r="C157" s="11" t="s">
        <v>114</v>
      </c>
      <c r="D157" s="16"/>
      <c r="E157" s="2"/>
      <c r="F157" s="3"/>
    </row>
    <row r="158" spans="1:6" ht="30" customHeight="1" x14ac:dyDescent="0.2">
      <c r="A158" s="137"/>
      <c r="B158" s="112"/>
      <c r="C158" s="11" t="s">
        <v>115</v>
      </c>
      <c r="D158" s="16">
        <v>4</v>
      </c>
      <c r="E158" s="2"/>
      <c r="F158" s="2"/>
    </row>
    <row r="159" spans="1:6" ht="30" customHeight="1" x14ac:dyDescent="0.2">
      <c r="A159" s="149"/>
      <c r="B159" s="145"/>
      <c r="C159" s="11" t="s">
        <v>0</v>
      </c>
      <c r="D159" s="100">
        <f>IF(ab/bb&gt;=20%,(5*ab/bb)-1,0)</f>
        <v>0</v>
      </c>
      <c r="E159" s="2"/>
      <c r="F159" s="2"/>
    </row>
    <row r="160" spans="1:6" ht="30" customHeight="1" x14ac:dyDescent="0.2">
      <c r="A160" s="27"/>
      <c r="B160" s="21"/>
      <c r="C160" s="9"/>
      <c r="D160" s="20"/>
      <c r="E160" s="2"/>
      <c r="F160" s="51" t="s">
        <v>20</v>
      </c>
    </row>
    <row r="161" spans="1:6" ht="30" customHeight="1" x14ac:dyDescent="0.2">
      <c r="A161" s="136">
        <v>19</v>
      </c>
      <c r="B161" s="121" t="s">
        <v>116</v>
      </c>
      <c r="C161" s="122"/>
      <c r="D161" s="9" t="s">
        <v>117</v>
      </c>
      <c r="E161" s="2"/>
      <c r="F161" s="79"/>
    </row>
    <row r="162" spans="1:6" ht="30" customHeight="1" x14ac:dyDescent="0.2">
      <c r="A162" s="137"/>
      <c r="B162" s="152" t="s">
        <v>118</v>
      </c>
      <c r="C162" s="153"/>
      <c r="D162" s="16"/>
      <c r="E162" s="2"/>
      <c r="F162" s="3"/>
    </row>
    <row r="163" spans="1:6" ht="30" customHeight="1" x14ac:dyDescent="0.2">
      <c r="A163" s="137"/>
      <c r="B163" s="152" t="s">
        <v>0</v>
      </c>
      <c r="C163" s="153"/>
      <c r="D163" s="100">
        <f>IF(AND(SWMP&gt;=11,SWMP&lt;=13),4,
IF(AND(SWMP&gt;=6,SWMP&lt;=11),((4*SWMP)-24)/5,
IF(AND(SWMP&gt;=13,SWMP&lt;=18),(72-(4*SWMP))/5,
IF(OR(SWMP&lt;6,SWMP&gt;18),0))))</f>
        <v>0</v>
      </c>
      <c r="E163" s="2"/>
      <c r="F163" s="2"/>
    </row>
    <row r="164" spans="1:6" ht="30" customHeight="1" x14ac:dyDescent="0.2">
      <c r="A164" s="149"/>
      <c r="B164" s="143"/>
      <c r="C164" s="144"/>
      <c r="D164" s="20"/>
      <c r="E164" s="2"/>
      <c r="F164" s="60" t="s">
        <v>20</v>
      </c>
    </row>
    <row r="165" spans="1:6" ht="172.5" customHeight="1" x14ac:dyDescent="0.2">
      <c r="A165" s="136">
        <v>17</v>
      </c>
      <c r="B165" s="154" t="s">
        <v>405</v>
      </c>
      <c r="C165" s="128" t="s">
        <v>168</v>
      </c>
      <c r="D165" s="129"/>
      <c r="E165" s="2"/>
      <c r="F165" s="79"/>
    </row>
    <row r="166" spans="1:6" ht="30" customHeight="1" x14ac:dyDescent="0.2">
      <c r="A166" s="137"/>
      <c r="B166" s="155"/>
      <c r="C166" s="26" t="s">
        <v>169</v>
      </c>
      <c r="D166" s="16"/>
      <c r="E166" s="2"/>
      <c r="F166" s="2"/>
    </row>
    <row r="167" spans="1:6" ht="30" customHeight="1" x14ac:dyDescent="0.2">
      <c r="A167" s="149"/>
      <c r="B167" s="156"/>
      <c r="C167" s="26" t="s">
        <v>0</v>
      </c>
      <c r="D167" s="100">
        <f>+IF(NRD/NDT&gt;=1,4,2+NRD/NDT*2)</f>
        <v>2</v>
      </c>
      <c r="E167" s="2"/>
      <c r="F167" s="2"/>
    </row>
    <row r="168" spans="1:6" ht="30" customHeight="1" x14ac:dyDescent="0.2">
      <c r="A168" s="27"/>
      <c r="B168" s="21"/>
      <c r="C168" s="9"/>
      <c r="D168" s="20"/>
      <c r="E168" s="2"/>
      <c r="F168" s="51" t="s">
        <v>20</v>
      </c>
    </row>
    <row r="169" spans="1:6" ht="137.25" customHeight="1" x14ac:dyDescent="0.2">
      <c r="A169" s="136">
        <v>18</v>
      </c>
      <c r="B169" s="42" t="s">
        <v>404</v>
      </c>
      <c r="C169" s="128" t="s">
        <v>403</v>
      </c>
      <c r="D169" s="129"/>
      <c r="E169" s="2"/>
      <c r="F169" s="79"/>
    </row>
    <row r="170" spans="1:6" ht="30" customHeight="1" x14ac:dyDescent="0.2">
      <c r="A170" s="137"/>
      <c r="B170" s="93">
        <f>+NB1_/NDT</f>
        <v>0</v>
      </c>
      <c r="C170" s="20" t="s">
        <v>153</v>
      </c>
      <c r="D170" s="80"/>
      <c r="E170" s="2"/>
      <c r="F170" s="3"/>
    </row>
    <row r="171" spans="1:6" ht="30" customHeight="1" x14ac:dyDescent="0.2">
      <c r="A171" s="137"/>
      <c r="B171" s="93">
        <f>+(NB2_+NC1_)/NDT</f>
        <v>0</v>
      </c>
      <c r="C171" s="20" t="s">
        <v>154</v>
      </c>
      <c r="D171" s="80"/>
      <c r="E171" s="2"/>
      <c r="F171" s="2"/>
    </row>
    <row r="172" spans="1:6" ht="30" customHeight="1" x14ac:dyDescent="0.2">
      <c r="A172" s="137"/>
      <c r="B172" s="93">
        <f>+(NB3_+NC2_)/NDT</f>
        <v>0</v>
      </c>
      <c r="C172" s="20" t="s">
        <v>155</v>
      </c>
      <c r="D172" s="80"/>
      <c r="E172" s="2"/>
      <c r="F172" s="2"/>
    </row>
    <row r="173" spans="1:6" ht="30" customHeight="1" x14ac:dyDescent="0.2">
      <c r="A173" s="137"/>
      <c r="B173" s="93"/>
      <c r="C173" s="20" t="s">
        <v>160</v>
      </c>
      <c r="D173" s="80"/>
      <c r="E173" s="2"/>
      <c r="F173" s="2"/>
    </row>
    <row r="174" spans="1:6" ht="30" customHeight="1" x14ac:dyDescent="0.2">
      <c r="A174" s="137"/>
      <c r="B174" s="93"/>
      <c r="C174" s="9" t="s">
        <v>161</v>
      </c>
      <c r="D174" s="80"/>
      <c r="E174" s="2"/>
      <c r="F174" s="2"/>
    </row>
    <row r="175" spans="1:6" ht="30" customHeight="1" x14ac:dyDescent="0.2">
      <c r="A175" s="149"/>
      <c r="B175" s="43"/>
      <c r="C175" s="9" t="s">
        <v>167</v>
      </c>
      <c r="D175" s="101">
        <f>IF(RI_&gt;=0.2,4,
IF(AND(RI_&lt;0.2,RN_&gt;=2),3+RI_/0.2,
IF(OR(AND(RI_&gt;1,RI_&lt;0.2),AND(RN_&gt;0,RN_&lt;2)),2+2*RI_/0.2+RN_/2-(RI_*RN_)/(0.2*2),
IF(AND(RI_=0,RN_=0,RL_&gt;=4),2,2*RL_/4))))</f>
        <v>0</v>
      </c>
      <c r="E175" s="2"/>
      <c r="F175" s="2"/>
    </row>
    <row r="176" spans="1:6" ht="30" customHeight="1" x14ac:dyDescent="0.2">
      <c r="A176" s="27"/>
      <c r="B176" s="21"/>
      <c r="C176" s="9"/>
      <c r="D176" s="20"/>
      <c r="E176" s="2"/>
      <c r="F176" s="51" t="s">
        <v>20</v>
      </c>
    </row>
    <row r="177" spans="1:6" ht="39.950000000000003" customHeight="1" x14ac:dyDescent="0.2">
      <c r="A177" s="136">
        <v>19</v>
      </c>
      <c r="B177" s="111" t="s">
        <v>406</v>
      </c>
      <c r="C177" s="123" t="s">
        <v>170</v>
      </c>
      <c r="D177" s="123"/>
      <c r="E177" s="2"/>
      <c r="F177" s="79"/>
    </row>
    <row r="178" spans="1:6" ht="30" customHeight="1" x14ac:dyDescent="0.2">
      <c r="A178" s="137"/>
      <c r="B178" s="112"/>
      <c r="C178" s="11" t="s">
        <v>152</v>
      </c>
      <c r="D178" s="16"/>
      <c r="E178" s="2"/>
      <c r="F178" s="3"/>
    </row>
    <row r="179" spans="1:6" ht="30" customHeight="1" x14ac:dyDescent="0.2">
      <c r="A179" s="149"/>
      <c r="B179" s="93">
        <f>+NAS_/NDT</f>
        <v>0</v>
      </c>
      <c r="C179" s="11" t="s">
        <v>0</v>
      </c>
      <c r="D179" s="100">
        <f>+IF(RS_&gt;=1,4,2+2*RS_)</f>
        <v>2</v>
      </c>
      <c r="E179" s="2"/>
      <c r="F179" s="2"/>
    </row>
    <row r="180" spans="1:6" ht="30" customHeight="1" x14ac:dyDescent="0.2">
      <c r="A180" s="27"/>
      <c r="B180" s="21"/>
      <c r="C180" s="9"/>
      <c r="D180" s="20"/>
      <c r="E180" s="2"/>
      <c r="F180" s="51" t="s">
        <v>20</v>
      </c>
    </row>
    <row r="181" spans="1:6" ht="180" customHeight="1" x14ac:dyDescent="0.2">
      <c r="A181" s="136">
        <v>20</v>
      </c>
      <c r="B181" s="58" t="s">
        <v>407</v>
      </c>
      <c r="C181" s="118" t="s">
        <v>173</v>
      </c>
      <c r="D181" s="118"/>
      <c r="E181" s="2"/>
      <c r="F181" s="79"/>
    </row>
    <row r="182" spans="1:6" ht="30" customHeight="1" x14ac:dyDescent="0.2">
      <c r="A182" s="137"/>
      <c r="B182" s="97">
        <f>+(4*NA_+2*(NB_+NC_)+ND_)/NDT</f>
        <v>0</v>
      </c>
      <c r="C182" s="30" t="s">
        <v>146</v>
      </c>
      <c r="D182" s="17"/>
      <c r="E182" s="5"/>
      <c r="F182" s="3"/>
    </row>
    <row r="183" spans="1:6" ht="30" customHeight="1" x14ac:dyDescent="0.2">
      <c r="A183" s="137"/>
      <c r="B183" s="59"/>
      <c r="C183" s="30" t="s">
        <v>147</v>
      </c>
      <c r="D183" s="17"/>
      <c r="E183" s="2"/>
      <c r="F183" s="2"/>
    </row>
    <row r="184" spans="1:6" ht="30" customHeight="1" x14ac:dyDescent="0.2">
      <c r="A184" s="137"/>
      <c r="B184" s="59"/>
      <c r="C184" s="30" t="s">
        <v>148</v>
      </c>
      <c r="D184" s="17"/>
      <c r="E184" s="2"/>
      <c r="F184" s="2"/>
    </row>
    <row r="185" spans="1:6" ht="30" customHeight="1" x14ac:dyDescent="0.2">
      <c r="A185" s="137"/>
      <c r="B185" s="59"/>
      <c r="C185" s="30" t="s">
        <v>149</v>
      </c>
      <c r="D185" s="17"/>
      <c r="E185" s="2"/>
      <c r="F185" s="2"/>
    </row>
    <row r="186" spans="1:6" ht="30" customHeight="1" x14ac:dyDescent="0.2">
      <c r="A186" s="149"/>
      <c r="B186" s="96"/>
      <c r="C186" s="30" t="s">
        <v>167</v>
      </c>
      <c r="D186" s="99">
        <f>IF(RLP&gt;=1,4,2+2*RLP)</f>
        <v>2</v>
      </c>
      <c r="E186" s="2"/>
      <c r="F186" s="2"/>
    </row>
    <row r="187" spans="1:6" ht="30" customHeight="1" x14ac:dyDescent="0.2">
      <c r="A187" s="27"/>
      <c r="B187" s="21"/>
      <c r="C187" s="30"/>
      <c r="D187" s="21"/>
      <c r="E187" s="2"/>
      <c r="F187" s="51" t="s">
        <v>20</v>
      </c>
    </row>
    <row r="188" spans="1:6" ht="30" customHeight="1" x14ac:dyDescent="0.2">
      <c r="A188" s="136">
        <v>21</v>
      </c>
      <c r="B188" s="111" t="s">
        <v>174</v>
      </c>
      <c r="C188" s="109" t="s">
        <v>175</v>
      </c>
      <c r="D188" s="110"/>
      <c r="E188" s="2"/>
      <c r="F188" s="79"/>
    </row>
    <row r="189" spans="1:6" ht="39.950000000000003" customHeight="1" x14ac:dyDescent="0.2">
      <c r="A189" s="137"/>
      <c r="B189" s="112"/>
      <c r="C189" s="15">
        <v>4</v>
      </c>
      <c r="D189" s="21" t="s">
        <v>176</v>
      </c>
      <c r="E189" s="2"/>
      <c r="F189" s="3"/>
    </row>
    <row r="190" spans="1:6" ht="30" customHeight="1" x14ac:dyDescent="0.2">
      <c r="A190" s="137"/>
      <c r="B190" s="112"/>
      <c r="C190" s="15">
        <v>3</v>
      </c>
      <c r="D190" s="21" t="s">
        <v>177</v>
      </c>
      <c r="E190" s="2"/>
      <c r="F190" s="2"/>
    </row>
    <row r="191" spans="1:6" ht="30" customHeight="1" x14ac:dyDescent="0.2">
      <c r="A191" s="137"/>
      <c r="B191" s="112"/>
      <c r="C191" s="15">
        <v>2</v>
      </c>
      <c r="D191" s="21" t="s">
        <v>178</v>
      </c>
      <c r="E191" s="2"/>
      <c r="F191" s="2"/>
    </row>
    <row r="192" spans="1:6" ht="30" customHeight="1" x14ac:dyDescent="0.2">
      <c r="A192" s="137"/>
      <c r="B192" s="112"/>
      <c r="C192" s="15">
        <v>1</v>
      </c>
      <c r="D192" s="21" t="s">
        <v>179</v>
      </c>
      <c r="E192" s="2"/>
      <c r="F192" s="2"/>
    </row>
    <row r="193" spans="1:6" ht="30" customHeight="1" x14ac:dyDescent="0.2">
      <c r="A193" s="137"/>
      <c r="B193" s="112"/>
      <c r="C193" s="15">
        <v>0</v>
      </c>
      <c r="D193" s="21" t="s">
        <v>180</v>
      </c>
      <c r="E193" s="2"/>
      <c r="F193" s="2"/>
    </row>
    <row r="194" spans="1:6" ht="30" customHeight="1" x14ac:dyDescent="0.2">
      <c r="A194" s="149"/>
      <c r="B194" s="145"/>
      <c r="C194" s="15" t="s">
        <v>0</v>
      </c>
      <c r="D194" s="17"/>
      <c r="E194" s="2"/>
      <c r="F194" s="2"/>
    </row>
    <row r="195" spans="1:6" ht="30" customHeight="1" x14ac:dyDescent="0.2">
      <c r="A195" s="15"/>
      <c r="B195" s="21"/>
      <c r="C195" s="30"/>
      <c r="D195" s="21"/>
      <c r="E195" s="3"/>
      <c r="F195" s="51" t="s">
        <v>20</v>
      </c>
    </row>
    <row r="196" spans="1:6" ht="99.95" customHeight="1" x14ac:dyDescent="0.2">
      <c r="A196" s="136">
        <v>22</v>
      </c>
      <c r="B196" s="146" t="s">
        <v>181</v>
      </c>
      <c r="C196" s="118" t="s">
        <v>182</v>
      </c>
      <c r="D196" s="118"/>
      <c r="E196" s="3"/>
      <c r="F196" s="79"/>
    </row>
    <row r="197" spans="1:6" ht="50.1" customHeight="1" x14ac:dyDescent="0.2">
      <c r="A197" s="137"/>
      <c r="B197" s="147"/>
      <c r="C197" s="15">
        <v>4</v>
      </c>
      <c r="D197" s="21" t="s">
        <v>183</v>
      </c>
      <c r="E197" s="3"/>
      <c r="F197" s="3"/>
    </row>
    <row r="198" spans="1:6" ht="50.1" customHeight="1" x14ac:dyDescent="0.2">
      <c r="A198" s="137"/>
      <c r="B198" s="147"/>
      <c r="C198" s="15">
        <v>3</v>
      </c>
      <c r="D198" s="21" t="s">
        <v>184</v>
      </c>
      <c r="E198" s="3"/>
      <c r="F198" s="3"/>
    </row>
    <row r="199" spans="1:6" ht="50.1" customHeight="1" x14ac:dyDescent="0.2">
      <c r="A199" s="137"/>
      <c r="B199" s="147"/>
      <c r="C199" s="15">
        <v>2</v>
      </c>
      <c r="D199" s="21" t="s">
        <v>185</v>
      </c>
      <c r="E199" s="3"/>
      <c r="F199" s="3"/>
    </row>
    <row r="200" spans="1:6" ht="50.1" customHeight="1" x14ac:dyDescent="0.2">
      <c r="A200" s="137"/>
      <c r="B200" s="147"/>
      <c r="C200" s="15">
        <v>1</v>
      </c>
      <c r="D200" s="21" t="s">
        <v>186</v>
      </c>
      <c r="E200" s="3"/>
      <c r="F200" s="3"/>
    </row>
    <row r="201" spans="1:6" ht="50.1" customHeight="1" x14ac:dyDescent="0.2">
      <c r="A201" s="137"/>
      <c r="B201" s="147"/>
      <c r="C201" s="15">
        <v>0</v>
      </c>
      <c r="D201" s="21" t="s">
        <v>187</v>
      </c>
      <c r="E201" s="3"/>
      <c r="F201" s="3"/>
    </row>
    <row r="202" spans="1:6" ht="30" customHeight="1" x14ac:dyDescent="0.2">
      <c r="A202" s="149"/>
      <c r="B202" s="148"/>
      <c r="C202" s="15" t="s">
        <v>0</v>
      </c>
      <c r="D202" s="17"/>
      <c r="E202" s="3" t="s">
        <v>429</v>
      </c>
      <c r="F202" s="3"/>
    </row>
    <row r="203" spans="1:6" ht="30" customHeight="1" x14ac:dyDescent="0.2">
      <c r="A203" s="27"/>
      <c r="B203" s="20"/>
      <c r="C203" s="15"/>
      <c r="D203" s="21"/>
      <c r="E203" s="3"/>
      <c r="F203" s="2"/>
    </row>
    <row r="204" spans="1:6" ht="30" customHeight="1" x14ac:dyDescent="0.2">
      <c r="A204" s="133">
        <v>23</v>
      </c>
      <c r="B204" s="119" t="s">
        <v>390</v>
      </c>
      <c r="C204" s="120"/>
      <c r="D204" s="120"/>
      <c r="E204" s="4"/>
      <c r="F204" s="51" t="s">
        <v>20</v>
      </c>
    </row>
    <row r="205" spans="1:6" ht="60" customHeight="1" x14ac:dyDescent="0.2">
      <c r="A205" s="134"/>
      <c r="B205" s="111" t="s">
        <v>408</v>
      </c>
      <c r="C205" s="121" t="s">
        <v>380</v>
      </c>
      <c r="D205" s="122"/>
      <c r="E205" s="4"/>
      <c r="F205" s="79"/>
    </row>
    <row r="206" spans="1:6" ht="30" customHeight="1" x14ac:dyDescent="0.2">
      <c r="A206" s="134"/>
      <c r="B206" s="112"/>
      <c r="C206" s="15" t="s">
        <v>188</v>
      </c>
      <c r="D206" s="83"/>
      <c r="E206" s="4"/>
      <c r="F206" s="3"/>
    </row>
    <row r="207" spans="1:6" ht="30" customHeight="1" x14ac:dyDescent="0.2">
      <c r="A207" s="134"/>
      <c r="B207" s="112"/>
      <c r="C207" s="15" t="s">
        <v>0</v>
      </c>
      <c r="D207" s="102">
        <f>IF(DOP&gt;=40,4,DOP/10)</f>
        <v>0</v>
      </c>
      <c r="E207" s="48"/>
      <c r="F207" s="2"/>
    </row>
    <row r="208" spans="1:6" ht="30" customHeight="1" x14ac:dyDescent="0.2">
      <c r="A208" s="135"/>
      <c r="B208" s="145"/>
      <c r="C208" s="15"/>
      <c r="D208" s="21"/>
      <c r="E208" s="48"/>
      <c r="F208" s="51" t="s">
        <v>20</v>
      </c>
    </row>
    <row r="209" spans="1:6" ht="30" customHeight="1" x14ac:dyDescent="0.2">
      <c r="A209" s="136">
        <v>24</v>
      </c>
      <c r="B209" s="124"/>
      <c r="C209" s="121" t="s">
        <v>189</v>
      </c>
      <c r="D209" s="122"/>
      <c r="E209" s="4"/>
      <c r="F209" s="79"/>
    </row>
    <row r="210" spans="1:6" ht="30" customHeight="1" x14ac:dyDescent="0.2">
      <c r="A210" s="137"/>
      <c r="B210" s="125"/>
      <c r="C210" s="15" t="s">
        <v>190</v>
      </c>
      <c r="D210" s="17"/>
      <c r="E210" s="2"/>
      <c r="F210" s="3"/>
    </row>
    <row r="211" spans="1:6" ht="30" customHeight="1" x14ac:dyDescent="0.2">
      <c r="A211" s="137"/>
      <c r="B211" s="125"/>
      <c r="C211" s="15" t="s">
        <v>0</v>
      </c>
      <c r="D211" s="99">
        <f>IF(DPD&gt;=20,4,2*DPD/15)</f>
        <v>0</v>
      </c>
      <c r="E211" s="2"/>
      <c r="F211" s="2"/>
    </row>
    <row r="212" spans="1:6" ht="30" customHeight="1" x14ac:dyDescent="0.2">
      <c r="A212" s="149"/>
      <c r="B212" s="126"/>
      <c r="C212" s="15"/>
      <c r="D212" s="21"/>
      <c r="E212" s="2"/>
      <c r="F212" s="51" t="s">
        <v>20</v>
      </c>
    </row>
    <row r="213" spans="1:6" ht="30" customHeight="1" x14ac:dyDescent="0.2">
      <c r="A213" s="136">
        <v>25</v>
      </c>
      <c r="B213" s="124"/>
      <c r="C213" s="121" t="s">
        <v>191</v>
      </c>
      <c r="D213" s="122"/>
      <c r="E213" s="2"/>
      <c r="F213" s="79"/>
    </row>
    <row r="214" spans="1:6" ht="30" customHeight="1" x14ac:dyDescent="0.2">
      <c r="A214" s="137"/>
      <c r="B214" s="125"/>
      <c r="C214" s="15" t="s">
        <v>192</v>
      </c>
      <c r="D214" s="17"/>
      <c r="E214" s="2"/>
      <c r="F214" s="3"/>
    </row>
    <row r="215" spans="1:6" ht="30" customHeight="1" x14ac:dyDescent="0.2">
      <c r="A215" s="137"/>
      <c r="B215" s="125"/>
      <c r="C215" s="15" t="s">
        <v>0</v>
      </c>
      <c r="D215" s="99">
        <f>IF(DPkMD&gt;=5,4,4*DPkMD/5)</f>
        <v>0</v>
      </c>
      <c r="E215" s="2"/>
      <c r="F215" s="2"/>
    </row>
    <row r="216" spans="1:6" ht="30" customHeight="1" x14ac:dyDescent="0.2">
      <c r="A216" s="149"/>
      <c r="B216" s="126"/>
      <c r="C216" s="30"/>
      <c r="D216" s="21"/>
      <c r="E216" s="2"/>
      <c r="F216" s="51" t="s">
        <v>20</v>
      </c>
    </row>
    <row r="217" spans="1:6" ht="60" customHeight="1" x14ac:dyDescent="0.2">
      <c r="A217" s="136">
        <v>26</v>
      </c>
      <c r="B217" s="124"/>
      <c r="C217" s="109" t="s">
        <v>193</v>
      </c>
      <c r="D217" s="110"/>
      <c r="E217" s="4"/>
      <c r="F217" s="79"/>
    </row>
    <row r="218" spans="1:6" ht="60" customHeight="1" x14ac:dyDescent="0.2">
      <c r="A218" s="137"/>
      <c r="B218" s="125"/>
      <c r="C218" s="15">
        <v>4</v>
      </c>
      <c r="D218" s="21" t="s">
        <v>194</v>
      </c>
      <c r="E218" s="2"/>
      <c r="F218" s="3"/>
    </row>
    <row r="219" spans="1:6" ht="60" customHeight="1" x14ac:dyDescent="0.2">
      <c r="A219" s="137"/>
      <c r="B219" s="125"/>
      <c r="C219" s="15">
        <v>3</v>
      </c>
      <c r="D219" s="21" t="s">
        <v>195</v>
      </c>
      <c r="E219" s="2"/>
      <c r="F219" s="2"/>
    </row>
    <row r="220" spans="1:6" ht="60" customHeight="1" x14ac:dyDescent="0.2">
      <c r="A220" s="137"/>
      <c r="B220" s="125"/>
      <c r="C220" s="15">
        <v>2</v>
      </c>
      <c r="D220" s="21" t="s">
        <v>196</v>
      </c>
      <c r="E220" s="2"/>
      <c r="F220" s="2"/>
    </row>
    <row r="221" spans="1:6" ht="30" customHeight="1" x14ac:dyDescent="0.2">
      <c r="A221" s="137"/>
      <c r="B221" s="125"/>
      <c r="C221" s="15">
        <v>1</v>
      </c>
      <c r="D221" s="21" t="s">
        <v>197</v>
      </c>
      <c r="E221" s="2"/>
      <c r="F221" s="2"/>
    </row>
    <row r="222" spans="1:6" ht="30" customHeight="1" x14ac:dyDescent="0.2">
      <c r="A222" s="137"/>
      <c r="B222" s="125"/>
      <c r="C222" s="15">
        <v>0</v>
      </c>
      <c r="D222" s="21" t="s">
        <v>198</v>
      </c>
      <c r="E222" s="2"/>
      <c r="F222" s="2"/>
    </row>
    <row r="223" spans="1:6" ht="30" customHeight="1" x14ac:dyDescent="0.2">
      <c r="A223" s="137"/>
      <c r="B223" s="125"/>
      <c r="C223" s="15" t="s">
        <v>0</v>
      </c>
      <c r="D223" s="17"/>
      <c r="E223" s="2"/>
      <c r="F223" s="2"/>
    </row>
    <row r="224" spans="1:6" ht="30" customHeight="1" x14ac:dyDescent="0.2">
      <c r="A224" s="149"/>
      <c r="B224" s="126"/>
      <c r="C224" s="30"/>
      <c r="D224" s="21"/>
      <c r="E224" s="2"/>
      <c r="F224" s="51" t="s">
        <v>20</v>
      </c>
    </row>
    <row r="225" spans="1:6" ht="30" customHeight="1" x14ac:dyDescent="0.2">
      <c r="A225" s="136">
        <v>27</v>
      </c>
      <c r="B225" s="124"/>
      <c r="C225" s="121" t="s">
        <v>199</v>
      </c>
      <c r="D225" s="122"/>
      <c r="E225" s="4"/>
      <c r="F225" s="79"/>
    </row>
    <row r="226" spans="1:6" ht="60" customHeight="1" x14ac:dyDescent="0.2">
      <c r="A226" s="137"/>
      <c r="B226" s="125"/>
      <c r="C226" s="15">
        <v>4</v>
      </c>
      <c r="D226" s="21" t="s">
        <v>200</v>
      </c>
      <c r="E226" s="2"/>
      <c r="F226" s="3"/>
    </row>
    <row r="227" spans="1:6" ht="30" customHeight="1" x14ac:dyDescent="0.2">
      <c r="A227" s="137"/>
      <c r="B227" s="125"/>
      <c r="C227" s="15">
        <v>3</v>
      </c>
      <c r="D227" s="21" t="s">
        <v>201</v>
      </c>
      <c r="E227" s="2"/>
      <c r="F227" s="2"/>
    </row>
    <row r="228" spans="1:6" ht="30" customHeight="1" x14ac:dyDescent="0.2">
      <c r="A228" s="137"/>
      <c r="B228" s="125"/>
      <c r="C228" s="15">
        <v>2</v>
      </c>
      <c r="D228" s="21" t="s">
        <v>202</v>
      </c>
      <c r="E228" s="2"/>
      <c r="F228" s="2"/>
    </row>
    <row r="229" spans="1:6" ht="30" customHeight="1" x14ac:dyDescent="0.2">
      <c r="A229" s="137"/>
      <c r="B229" s="125"/>
      <c r="C229" s="15">
        <v>1</v>
      </c>
      <c r="D229" s="21" t="s">
        <v>203</v>
      </c>
      <c r="E229" s="2"/>
      <c r="F229" s="2"/>
    </row>
    <row r="230" spans="1:6" ht="30" customHeight="1" x14ac:dyDescent="0.2">
      <c r="A230" s="137"/>
      <c r="B230" s="125"/>
      <c r="C230" s="15">
        <v>0</v>
      </c>
      <c r="D230" s="21" t="s">
        <v>204</v>
      </c>
      <c r="E230" s="2"/>
      <c r="F230" s="2"/>
    </row>
    <row r="231" spans="1:6" ht="30" customHeight="1" x14ac:dyDescent="0.2">
      <c r="A231" s="137"/>
      <c r="B231" s="125"/>
      <c r="C231" s="15" t="s">
        <v>0</v>
      </c>
      <c r="D231" s="17"/>
      <c r="E231" s="2"/>
      <c r="F231" s="2"/>
    </row>
    <row r="232" spans="1:6" ht="30" customHeight="1" x14ac:dyDescent="0.2">
      <c r="A232" s="149"/>
      <c r="B232" s="126"/>
      <c r="C232" s="30"/>
      <c r="D232" s="21"/>
      <c r="E232" s="2"/>
      <c r="F232" s="51" t="s">
        <v>20</v>
      </c>
    </row>
    <row r="233" spans="1:6" ht="30" customHeight="1" x14ac:dyDescent="0.2">
      <c r="A233" s="136">
        <v>28</v>
      </c>
      <c r="B233" s="146" t="s">
        <v>14</v>
      </c>
      <c r="C233" s="118" t="s">
        <v>205</v>
      </c>
      <c r="D233" s="118"/>
      <c r="E233" s="3"/>
      <c r="F233" s="79"/>
    </row>
    <row r="234" spans="1:6" ht="60" customHeight="1" x14ac:dyDescent="0.2">
      <c r="A234" s="137"/>
      <c r="B234" s="147"/>
      <c r="C234" s="15">
        <v>4</v>
      </c>
      <c r="D234" s="21" t="s">
        <v>207</v>
      </c>
      <c r="E234" s="3"/>
      <c r="F234" s="3"/>
    </row>
    <row r="235" spans="1:6" ht="39.950000000000003" customHeight="1" x14ac:dyDescent="0.2">
      <c r="A235" s="137"/>
      <c r="B235" s="147"/>
      <c r="C235" s="15">
        <v>3</v>
      </c>
      <c r="D235" s="21" t="s">
        <v>206</v>
      </c>
      <c r="E235" s="3"/>
      <c r="F235" s="3"/>
    </row>
    <row r="236" spans="1:6" ht="30" customHeight="1" x14ac:dyDescent="0.2">
      <c r="A236" s="137"/>
      <c r="B236" s="147"/>
      <c r="C236" s="15">
        <v>2</v>
      </c>
      <c r="D236" s="21" t="s">
        <v>208</v>
      </c>
      <c r="E236" s="3"/>
      <c r="F236" s="3"/>
    </row>
    <row r="237" spans="1:6" ht="30" customHeight="1" x14ac:dyDescent="0.2">
      <c r="A237" s="137"/>
      <c r="B237" s="147"/>
      <c r="C237" s="15">
        <v>1</v>
      </c>
      <c r="D237" s="21" t="s">
        <v>209</v>
      </c>
      <c r="E237" s="3"/>
      <c r="F237" s="3"/>
    </row>
    <row r="238" spans="1:6" ht="30" customHeight="1" x14ac:dyDescent="0.2">
      <c r="A238" s="137"/>
      <c r="B238" s="147"/>
      <c r="C238" s="15">
        <v>0</v>
      </c>
      <c r="D238" s="21" t="s">
        <v>210</v>
      </c>
      <c r="E238" s="3"/>
      <c r="F238" s="3"/>
    </row>
    <row r="239" spans="1:6" ht="30" customHeight="1" x14ac:dyDescent="0.2">
      <c r="A239" s="149"/>
      <c r="B239" s="148"/>
      <c r="C239" s="15" t="s">
        <v>0</v>
      </c>
      <c r="D239" s="17"/>
      <c r="E239" s="3"/>
      <c r="F239" s="3"/>
    </row>
    <row r="240" spans="1:6" ht="30" customHeight="1" x14ac:dyDescent="0.2">
      <c r="A240" s="15"/>
      <c r="B240" s="21"/>
      <c r="C240" s="30"/>
      <c r="D240" s="21"/>
      <c r="E240" s="3"/>
      <c r="F240" s="2"/>
    </row>
    <row r="241" spans="1:6" ht="30" customHeight="1" x14ac:dyDescent="0.2">
      <c r="A241" s="133">
        <v>29</v>
      </c>
      <c r="B241" s="119" t="s">
        <v>391</v>
      </c>
      <c r="C241" s="120"/>
      <c r="D241" s="120"/>
      <c r="E241" s="2"/>
      <c r="F241" s="51" t="s">
        <v>20</v>
      </c>
    </row>
    <row r="242" spans="1:6" ht="30" customHeight="1" x14ac:dyDescent="0.2">
      <c r="A242" s="134"/>
      <c r="B242" s="146" t="s">
        <v>382</v>
      </c>
      <c r="C242" s="123" t="s">
        <v>211</v>
      </c>
      <c r="D242" s="123"/>
      <c r="E242" s="2"/>
      <c r="F242" s="79"/>
    </row>
    <row r="243" spans="1:6" ht="39.950000000000003" customHeight="1" x14ac:dyDescent="0.2">
      <c r="A243" s="134"/>
      <c r="B243" s="147"/>
      <c r="C243" s="15">
        <v>4</v>
      </c>
      <c r="D243" s="20" t="s">
        <v>212</v>
      </c>
      <c r="E243" s="2"/>
      <c r="F243" s="3"/>
    </row>
    <row r="244" spans="1:6" ht="30" customHeight="1" x14ac:dyDescent="0.2">
      <c r="A244" s="134"/>
      <c r="B244" s="147"/>
      <c r="C244" s="15">
        <v>3</v>
      </c>
      <c r="D244" s="20" t="s">
        <v>213</v>
      </c>
      <c r="E244" s="2"/>
      <c r="F244" s="2"/>
    </row>
    <row r="245" spans="1:6" ht="30" customHeight="1" x14ac:dyDescent="0.2">
      <c r="A245" s="134"/>
      <c r="B245" s="147"/>
      <c r="C245" s="15">
        <v>2</v>
      </c>
      <c r="D245" s="20" t="s">
        <v>214</v>
      </c>
      <c r="E245" s="2"/>
      <c r="F245" s="2"/>
    </row>
    <row r="246" spans="1:6" ht="30" customHeight="1" x14ac:dyDescent="0.2">
      <c r="A246" s="134"/>
      <c r="B246" s="147"/>
      <c r="C246" s="15">
        <v>1</v>
      </c>
      <c r="D246" s="20" t="s">
        <v>215</v>
      </c>
      <c r="E246" s="2"/>
      <c r="F246" s="2"/>
    </row>
    <row r="247" spans="1:6" ht="30" customHeight="1" x14ac:dyDescent="0.2">
      <c r="A247" s="134"/>
      <c r="B247" s="147"/>
      <c r="C247" s="15">
        <v>0</v>
      </c>
      <c r="D247" s="20" t="s">
        <v>216</v>
      </c>
      <c r="E247" s="2"/>
      <c r="F247" s="2"/>
    </row>
    <row r="248" spans="1:6" ht="30" customHeight="1" x14ac:dyDescent="0.2">
      <c r="A248" s="134"/>
      <c r="B248" s="147"/>
      <c r="C248" s="15" t="s">
        <v>0</v>
      </c>
      <c r="D248" s="17"/>
      <c r="E248" s="2"/>
      <c r="F248" s="2"/>
    </row>
    <row r="249" spans="1:6" ht="30" customHeight="1" x14ac:dyDescent="0.2">
      <c r="A249" s="134"/>
      <c r="B249" s="147"/>
      <c r="C249" s="30"/>
      <c r="D249" s="21"/>
      <c r="E249" s="3"/>
      <c r="F249" s="51" t="s">
        <v>20</v>
      </c>
    </row>
    <row r="250" spans="1:6" ht="30" customHeight="1" x14ac:dyDescent="0.2">
      <c r="A250" s="134"/>
      <c r="B250" s="147"/>
      <c r="C250" s="118" t="s">
        <v>217</v>
      </c>
      <c r="D250" s="118"/>
      <c r="E250" s="3"/>
      <c r="F250" s="79"/>
    </row>
    <row r="251" spans="1:6" ht="39.950000000000003" customHeight="1" x14ac:dyDescent="0.2">
      <c r="A251" s="134"/>
      <c r="B251" s="147"/>
      <c r="C251" s="15">
        <v>4</v>
      </c>
      <c r="D251" s="20" t="s">
        <v>218</v>
      </c>
      <c r="E251" s="2"/>
      <c r="F251" s="3"/>
    </row>
    <row r="252" spans="1:6" ht="39.950000000000003" customHeight="1" x14ac:dyDescent="0.2">
      <c r="A252" s="134"/>
      <c r="B252" s="147"/>
      <c r="C252" s="15">
        <v>3</v>
      </c>
      <c r="D252" s="20" t="s">
        <v>219</v>
      </c>
      <c r="E252" s="2"/>
      <c r="F252" s="2"/>
    </row>
    <row r="253" spans="1:6" ht="30" customHeight="1" x14ac:dyDescent="0.2">
      <c r="A253" s="134"/>
      <c r="B253" s="147"/>
      <c r="C253" s="15">
        <v>2</v>
      </c>
      <c r="D253" s="20" t="s">
        <v>220</v>
      </c>
      <c r="E253" s="2"/>
      <c r="F253" s="2"/>
    </row>
    <row r="254" spans="1:6" ht="30" customHeight="1" x14ac:dyDescent="0.2">
      <c r="A254" s="134"/>
      <c r="B254" s="147"/>
      <c r="C254" s="15">
        <v>1</v>
      </c>
      <c r="D254" s="20" t="s">
        <v>221</v>
      </c>
      <c r="E254" s="2"/>
      <c r="F254" s="2"/>
    </row>
    <row r="255" spans="1:6" ht="30" customHeight="1" x14ac:dyDescent="0.2">
      <c r="A255" s="134"/>
      <c r="B255" s="147"/>
      <c r="C255" s="15">
        <v>0</v>
      </c>
      <c r="D255" s="20" t="s">
        <v>222</v>
      </c>
      <c r="E255" s="2"/>
      <c r="F255" s="2"/>
    </row>
    <row r="256" spans="1:6" ht="30" customHeight="1" x14ac:dyDescent="0.2">
      <c r="A256" s="134"/>
      <c r="B256" s="147"/>
      <c r="C256" s="15" t="s">
        <v>0</v>
      </c>
      <c r="D256" s="17"/>
      <c r="E256" s="2"/>
      <c r="F256" s="2"/>
    </row>
    <row r="257" spans="1:6" ht="30" customHeight="1" x14ac:dyDescent="0.2">
      <c r="A257" s="134"/>
      <c r="B257" s="147"/>
      <c r="C257" s="15"/>
      <c r="D257" s="21"/>
      <c r="E257" s="2"/>
      <c r="F257" s="51" t="s">
        <v>20</v>
      </c>
    </row>
    <row r="258" spans="1:6" ht="50.1" customHeight="1" x14ac:dyDescent="0.2">
      <c r="A258" s="134"/>
      <c r="B258" s="147"/>
      <c r="C258" s="118" t="s">
        <v>400</v>
      </c>
      <c r="D258" s="123"/>
      <c r="E258" s="3"/>
      <c r="F258" s="79"/>
    </row>
    <row r="259" spans="1:6" ht="60" customHeight="1" x14ac:dyDescent="0.2">
      <c r="A259" s="134"/>
      <c r="B259" s="147"/>
      <c r="C259" s="15">
        <v>4</v>
      </c>
      <c r="D259" s="21" t="s">
        <v>224</v>
      </c>
      <c r="E259" s="3"/>
      <c r="F259" s="3"/>
    </row>
    <row r="260" spans="1:6" ht="30" customHeight="1" x14ac:dyDescent="0.2">
      <c r="A260" s="134"/>
      <c r="B260" s="147"/>
      <c r="C260" s="15">
        <v>3</v>
      </c>
      <c r="D260" s="21" t="s">
        <v>225</v>
      </c>
      <c r="E260" s="3"/>
      <c r="F260" s="3"/>
    </row>
    <row r="261" spans="1:6" ht="30" customHeight="1" x14ac:dyDescent="0.2">
      <c r="A261" s="134"/>
      <c r="B261" s="147"/>
      <c r="C261" s="15">
        <v>2</v>
      </c>
      <c r="D261" s="21" t="s">
        <v>226</v>
      </c>
      <c r="E261" s="3"/>
      <c r="F261" s="3"/>
    </row>
    <row r="262" spans="1:6" ht="30" customHeight="1" x14ac:dyDescent="0.2">
      <c r="A262" s="134"/>
      <c r="B262" s="147"/>
      <c r="C262" s="15">
        <v>1</v>
      </c>
      <c r="D262" s="21" t="s">
        <v>227</v>
      </c>
      <c r="E262" s="3"/>
      <c r="F262" s="3"/>
    </row>
    <row r="263" spans="1:6" ht="30" customHeight="1" x14ac:dyDescent="0.2">
      <c r="A263" s="134"/>
      <c r="B263" s="147"/>
      <c r="C263" s="15">
        <v>0</v>
      </c>
      <c r="D263" s="21" t="s">
        <v>228</v>
      </c>
      <c r="E263" s="3"/>
      <c r="F263" s="3"/>
    </row>
    <row r="264" spans="1:6" ht="30" customHeight="1" x14ac:dyDescent="0.2">
      <c r="A264" s="135"/>
      <c r="B264" s="148"/>
      <c r="C264" s="15" t="s">
        <v>0</v>
      </c>
      <c r="D264" s="17"/>
      <c r="E264" s="3"/>
      <c r="F264" s="2"/>
    </row>
    <row r="265" spans="1:6" ht="30" customHeight="1" x14ac:dyDescent="0.2">
      <c r="A265" s="11"/>
      <c r="B265" s="20"/>
      <c r="C265" s="20"/>
      <c r="D265" s="20"/>
      <c r="E265" s="3"/>
      <c r="F265" s="51" t="s">
        <v>20</v>
      </c>
    </row>
    <row r="266" spans="1:6" ht="39.950000000000003" customHeight="1" x14ac:dyDescent="0.2">
      <c r="A266" s="136">
        <v>30</v>
      </c>
      <c r="B266" s="146" t="s">
        <v>229</v>
      </c>
      <c r="C266" s="118" t="s">
        <v>230</v>
      </c>
      <c r="D266" s="118"/>
      <c r="E266" s="3"/>
      <c r="F266" s="79"/>
    </row>
    <row r="267" spans="1:6" ht="69.95" customHeight="1" x14ac:dyDescent="0.2">
      <c r="A267" s="137"/>
      <c r="B267" s="147"/>
      <c r="C267" s="15">
        <v>4</v>
      </c>
      <c r="D267" s="21" t="s">
        <v>231</v>
      </c>
      <c r="E267" s="3"/>
      <c r="F267" s="3"/>
    </row>
    <row r="268" spans="1:6" ht="69.95" customHeight="1" x14ac:dyDescent="0.2">
      <c r="A268" s="137"/>
      <c r="B268" s="147"/>
      <c r="C268" s="15">
        <v>3</v>
      </c>
      <c r="D268" s="21" t="s">
        <v>232</v>
      </c>
      <c r="E268" s="3"/>
      <c r="F268" s="3"/>
    </row>
    <row r="269" spans="1:6" ht="60" customHeight="1" x14ac:dyDescent="0.2">
      <c r="A269" s="137"/>
      <c r="B269" s="147"/>
      <c r="C269" s="15">
        <v>2</v>
      </c>
      <c r="D269" s="21" t="s">
        <v>233</v>
      </c>
      <c r="E269" s="3"/>
      <c r="F269" s="3"/>
    </row>
    <row r="270" spans="1:6" ht="30" customHeight="1" x14ac:dyDescent="0.2">
      <c r="A270" s="137"/>
      <c r="B270" s="147"/>
      <c r="C270" s="15">
        <v>1</v>
      </c>
      <c r="D270" s="21" t="s">
        <v>234</v>
      </c>
      <c r="E270" s="3"/>
      <c r="F270" s="3"/>
    </row>
    <row r="271" spans="1:6" ht="30" customHeight="1" x14ac:dyDescent="0.2">
      <c r="A271" s="137"/>
      <c r="B271" s="147"/>
      <c r="C271" s="15" t="s">
        <v>0</v>
      </c>
      <c r="D271" s="17"/>
      <c r="E271" s="3"/>
      <c r="F271" s="2"/>
    </row>
    <row r="272" spans="1:6" ht="30" customHeight="1" x14ac:dyDescent="0.2">
      <c r="A272" s="137"/>
      <c r="B272" s="147"/>
      <c r="C272" s="21"/>
      <c r="D272" s="21"/>
      <c r="E272" s="3"/>
      <c r="F272" s="51" t="s">
        <v>20</v>
      </c>
    </row>
    <row r="273" spans="1:6" ht="60" customHeight="1" x14ac:dyDescent="0.2">
      <c r="A273" s="137"/>
      <c r="B273" s="147"/>
      <c r="C273" s="118" t="s">
        <v>235</v>
      </c>
      <c r="D273" s="118"/>
      <c r="E273" s="3"/>
      <c r="F273" s="79"/>
    </row>
    <row r="274" spans="1:6" ht="69.95" customHeight="1" x14ac:dyDescent="0.2">
      <c r="A274" s="137"/>
      <c r="B274" s="147"/>
      <c r="C274" s="15">
        <v>4</v>
      </c>
      <c r="D274" s="21" t="s">
        <v>236</v>
      </c>
      <c r="E274" s="3"/>
      <c r="F274" s="3"/>
    </row>
    <row r="275" spans="1:6" ht="69.95" customHeight="1" x14ac:dyDescent="0.2">
      <c r="A275" s="137"/>
      <c r="B275" s="147"/>
      <c r="C275" s="15">
        <v>3</v>
      </c>
      <c r="D275" s="21" t="s">
        <v>237</v>
      </c>
      <c r="E275" s="3"/>
      <c r="F275" s="3"/>
    </row>
    <row r="276" spans="1:6" ht="60" customHeight="1" x14ac:dyDescent="0.2">
      <c r="A276" s="137"/>
      <c r="B276" s="147"/>
      <c r="C276" s="15">
        <v>2</v>
      </c>
      <c r="D276" s="21" t="s">
        <v>238</v>
      </c>
      <c r="E276" s="3"/>
      <c r="F276" s="3"/>
    </row>
    <row r="277" spans="1:6" ht="30" customHeight="1" x14ac:dyDescent="0.2">
      <c r="A277" s="137"/>
      <c r="B277" s="147"/>
      <c r="C277" s="15">
        <v>1</v>
      </c>
      <c r="D277" s="21" t="s">
        <v>234</v>
      </c>
      <c r="E277" s="3"/>
      <c r="F277" s="3"/>
    </row>
    <row r="278" spans="1:6" ht="30" customHeight="1" x14ac:dyDescent="0.2">
      <c r="A278" s="149"/>
      <c r="B278" s="148"/>
      <c r="C278" s="15" t="s">
        <v>0</v>
      </c>
      <c r="D278" s="17"/>
      <c r="E278" s="3"/>
      <c r="F278" s="2"/>
    </row>
    <row r="279" spans="1:6" ht="30" customHeight="1" x14ac:dyDescent="0.2">
      <c r="A279" s="15"/>
      <c r="B279" s="21"/>
      <c r="C279" s="30"/>
      <c r="D279" s="21"/>
      <c r="E279" s="3"/>
      <c r="F279" s="51" t="s">
        <v>20</v>
      </c>
    </row>
    <row r="280" spans="1:6" ht="30" customHeight="1" x14ac:dyDescent="0.2">
      <c r="A280" s="136">
        <v>31</v>
      </c>
      <c r="B280" s="146" t="s">
        <v>239</v>
      </c>
      <c r="C280" s="118" t="s">
        <v>240</v>
      </c>
      <c r="D280" s="118"/>
      <c r="E280" s="3"/>
      <c r="F280" s="79"/>
    </row>
    <row r="281" spans="1:6" ht="69.95" customHeight="1" x14ac:dyDescent="0.2">
      <c r="A281" s="137"/>
      <c r="B281" s="147"/>
      <c r="C281" s="15">
        <v>4</v>
      </c>
      <c r="D281" s="21" t="s">
        <v>241</v>
      </c>
      <c r="E281" s="3"/>
      <c r="F281" s="3"/>
    </row>
    <row r="282" spans="1:6" ht="60" customHeight="1" x14ac:dyDescent="0.2">
      <c r="A282" s="137"/>
      <c r="B282" s="147"/>
      <c r="C282" s="15">
        <v>3</v>
      </c>
      <c r="D282" s="21" t="s">
        <v>242</v>
      </c>
      <c r="E282" s="3"/>
      <c r="F282" s="3"/>
    </row>
    <row r="283" spans="1:6" ht="50.1" customHeight="1" x14ac:dyDescent="0.2">
      <c r="A283" s="137"/>
      <c r="B283" s="147"/>
      <c r="C283" s="15">
        <v>2</v>
      </c>
      <c r="D283" s="21" t="s">
        <v>243</v>
      </c>
      <c r="E283" s="3"/>
      <c r="F283" s="3"/>
    </row>
    <row r="284" spans="1:6" ht="60" customHeight="1" x14ac:dyDescent="0.2">
      <c r="A284" s="137"/>
      <c r="B284" s="147"/>
      <c r="C284" s="15">
        <v>1</v>
      </c>
      <c r="D284" s="21" t="s">
        <v>244</v>
      </c>
      <c r="E284" s="3"/>
      <c r="F284" s="3"/>
    </row>
    <row r="285" spans="1:6" ht="30" customHeight="1" x14ac:dyDescent="0.2">
      <c r="A285" s="137"/>
      <c r="B285" s="147"/>
      <c r="C285" s="15">
        <v>0</v>
      </c>
      <c r="D285" s="21" t="s">
        <v>245</v>
      </c>
      <c r="E285" s="3"/>
      <c r="F285" s="3"/>
    </row>
    <row r="286" spans="1:6" ht="30" customHeight="1" x14ac:dyDescent="0.2">
      <c r="A286" s="137"/>
      <c r="B286" s="147"/>
      <c r="C286" s="15" t="s">
        <v>0</v>
      </c>
      <c r="D286" s="17"/>
      <c r="E286" s="3"/>
      <c r="F286" s="2"/>
    </row>
    <row r="287" spans="1:6" ht="30" customHeight="1" x14ac:dyDescent="0.2">
      <c r="A287" s="137"/>
      <c r="B287" s="147"/>
      <c r="C287" s="15"/>
      <c r="D287" s="21"/>
      <c r="E287" s="3"/>
      <c r="F287" s="51" t="s">
        <v>20</v>
      </c>
    </row>
    <row r="288" spans="1:6" ht="30" customHeight="1" x14ac:dyDescent="0.2">
      <c r="A288" s="137"/>
      <c r="B288" s="147"/>
      <c r="C288" s="118" t="s">
        <v>246</v>
      </c>
      <c r="D288" s="118"/>
      <c r="E288" s="3"/>
      <c r="F288" s="79"/>
    </row>
    <row r="289" spans="1:6" ht="50.1" customHeight="1" x14ac:dyDescent="0.2">
      <c r="A289" s="137"/>
      <c r="B289" s="147"/>
      <c r="C289" s="15">
        <v>4</v>
      </c>
      <c r="D289" s="21" t="s">
        <v>247</v>
      </c>
      <c r="E289" s="3"/>
      <c r="F289" s="3"/>
    </row>
    <row r="290" spans="1:6" ht="39.950000000000003" customHeight="1" x14ac:dyDescent="0.2">
      <c r="A290" s="137"/>
      <c r="B290" s="147"/>
      <c r="C290" s="15">
        <v>3</v>
      </c>
      <c r="D290" s="21" t="s">
        <v>248</v>
      </c>
      <c r="E290" s="3"/>
      <c r="F290" s="3"/>
    </row>
    <row r="291" spans="1:6" ht="30" customHeight="1" x14ac:dyDescent="0.2">
      <c r="A291" s="137"/>
      <c r="B291" s="147"/>
      <c r="C291" s="15">
        <v>2</v>
      </c>
      <c r="D291" s="21" t="s">
        <v>249</v>
      </c>
      <c r="E291" s="3"/>
      <c r="F291" s="3"/>
    </row>
    <row r="292" spans="1:6" ht="39.950000000000003" customHeight="1" x14ac:dyDescent="0.2">
      <c r="A292" s="137"/>
      <c r="B292" s="147"/>
      <c r="C292" s="15">
        <v>1</v>
      </c>
      <c r="D292" s="21" t="s">
        <v>250</v>
      </c>
      <c r="E292" s="3"/>
      <c r="F292" s="3"/>
    </row>
    <row r="293" spans="1:6" ht="30" customHeight="1" x14ac:dyDescent="0.2">
      <c r="A293" s="137"/>
      <c r="B293" s="147"/>
      <c r="C293" s="15">
        <v>0</v>
      </c>
      <c r="D293" s="21" t="s">
        <v>251</v>
      </c>
      <c r="E293" s="3"/>
      <c r="F293" s="3"/>
    </row>
    <row r="294" spans="1:6" ht="30" customHeight="1" x14ac:dyDescent="0.2">
      <c r="A294" s="149"/>
      <c r="B294" s="148"/>
      <c r="C294" s="15" t="s">
        <v>0</v>
      </c>
      <c r="D294" s="17"/>
      <c r="E294" s="3"/>
      <c r="F294" s="2"/>
    </row>
    <row r="295" spans="1:6" ht="30" customHeight="1" x14ac:dyDescent="0.2">
      <c r="A295" s="27"/>
      <c r="B295" s="20"/>
      <c r="C295" s="21"/>
      <c r="D295" s="21"/>
      <c r="E295" s="3"/>
      <c r="F295" s="51" t="s">
        <v>20</v>
      </c>
    </row>
    <row r="296" spans="1:6" ht="30" customHeight="1" x14ac:dyDescent="0.2">
      <c r="A296" s="136">
        <v>32</v>
      </c>
      <c r="B296" s="111" t="s">
        <v>252</v>
      </c>
      <c r="C296" s="118" t="s">
        <v>253</v>
      </c>
      <c r="D296" s="123"/>
      <c r="E296" s="3"/>
      <c r="F296" s="79"/>
    </row>
    <row r="297" spans="1:6" ht="60" customHeight="1" x14ac:dyDescent="0.2">
      <c r="A297" s="137"/>
      <c r="B297" s="112"/>
      <c r="C297" s="15">
        <v>4</v>
      </c>
      <c r="D297" s="21" t="s">
        <v>254</v>
      </c>
      <c r="E297" s="3"/>
      <c r="F297" s="3"/>
    </row>
    <row r="298" spans="1:6" ht="50.1" customHeight="1" x14ac:dyDescent="0.2">
      <c r="A298" s="137"/>
      <c r="B298" s="112"/>
      <c r="C298" s="15">
        <v>3</v>
      </c>
      <c r="D298" s="21" t="s">
        <v>255</v>
      </c>
      <c r="E298" s="3"/>
      <c r="F298" s="3"/>
    </row>
    <row r="299" spans="1:6" ht="39.950000000000003" customHeight="1" x14ac:dyDescent="0.2">
      <c r="A299" s="137"/>
      <c r="B299" s="112"/>
      <c r="C299" s="15">
        <v>2</v>
      </c>
      <c r="D299" s="21" t="s">
        <v>256</v>
      </c>
      <c r="E299" s="3"/>
      <c r="F299" s="3"/>
    </row>
    <row r="300" spans="1:6" ht="30" customHeight="1" x14ac:dyDescent="0.2">
      <c r="A300" s="137"/>
      <c r="B300" s="112"/>
      <c r="C300" s="15">
        <v>1</v>
      </c>
      <c r="D300" s="21" t="s">
        <v>81</v>
      </c>
      <c r="E300" s="3"/>
      <c r="F300" s="3"/>
    </row>
    <row r="301" spans="1:6" ht="30" customHeight="1" x14ac:dyDescent="0.2">
      <c r="A301" s="137"/>
      <c r="B301" s="112"/>
      <c r="C301" s="15" t="s">
        <v>0</v>
      </c>
      <c r="D301" s="17"/>
      <c r="E301" s="3"/>
      <c r="F301" s="2"/>
    </row>
    <row r="302" spans="1:6" ht="30" customHeight="1" x14ac:dyDescent="0.2">
      <c r="A302" s="137"/>
      <c r="B302" s="112"/>
      <c r="C302" s="30"/>
      <c r="D302" s="21"/>
      <c r="E302" s="48"/>
      <c r="F302" s="51" t="s">
        <v>20</v>
      </c>
    </row>
    <row r="303" spans="1:6" ht="30" customHeight="1" x14ac:dyDescent="0.2">
      <c r="A303" s="137"/>
      <c r="B303" s="112"/>
      <c r="C303" s="121" t="s">
        <v>257</v>
      </c>
      <c r="D303" s="122"/>
      <c r="E303" s="48"/>
      <c r="F303" s="79"/>
    </row>
    <row r="304" spans="1:6" ht="39.950000000000003" customHeight="1" x14ac:dyDescent="0.2">
      <c r="A304" s="137"/>
      <c r="B304" s="112"/>
      <c r="C304" s="15">
        <v>4</v>
      </c>
      <c r="D304" s="21" t="s">
        <v>258</v>
      </c>
      <c r="E304" s="48"/>
      <c r="F304" s="3"/>
    </row>
    <row r="305" spans="1:6" ht="39.950000000000003" customHeight="1" x14ac:dyDescent="0.2">
      <c r="A305" s="137"/>
      <c r="B305" s="112"/>
      <c r="C305" s="15">
        <v>3</v>
      </c>
      <c r="D305" s="21" t="s">
        <v>259</v>
      </c>
      <c r="E305" s="48"/>
      <c r="F305" s="48"/>
    </row>
    <row r="306" spans="1:6" ht="39.950000000000003" customHeight="1" x14ac:dyDescent="0.2">
      <c r="A306" s="137"/>
      <c r="B306" s="112"/>
      <c r="C306" s="15">
        <v>2</v>
      </c>
      <c r="D306" s="21" t="s">
        <v>261</v>
      </c>
      <c r="E306" s="48"/>
      <c r="F306" s="48"/>
    </row>
    <row r="307" spans="1:6" ht="30" customHeight="1" x14ac:dyDescent="0.2">
      <c r="A307" s="137"/>
      <c r="B307" s="112"/>
      <c r="C307" s="15">
        <v>1</v>
      </c>
      <c r="D307" s="21" t="s">
        <v>260</v>
      </c>
      <c r="E307" s="48"/>
      <c r="F307" s="48"/>
    </row>
    <row r="308" spans="1:6" ht="30" customHeight="1" x14ac:dyDescent="0.2">
      <c r="A308" s="137"/>
      <c r="B308" s="112"/>
      <c r="C308" s="15">
        <v>0</v>
      </c>
      <c r="D308" s="21" t="s">
        <v>262</v>
      </c>
      <c r="E308" s="48"/>
      <c r="F308" s="48"/>
    </row>
    <row r="309" spans="1:6" ht="30" customHeight="1" x14ac:dyDescent="0.2">
      <c r="A309" s="137"/>
      <c r="B309" s="112"/>
      <c r="C309" s="15" t="s">
        <v>0</v>
      </c>
      <c r="D309" s="17"/>
      <c r="E309" s="48"/>
      <c r="F309" s="2"/>
    </row>
    <row r="310" spans="1:6" ht="30" customHeight="1" x14ac:dyDescent="0.2">
      <c r="A310" s="137"/>
      <c r="B310" s="112"/>
      <c r="C310" s="30"/>
      <c r="D310" s="21"/>
      <c r="E310" s="48"/>
      <c r="F310" s="51" t="s">
        <v>20</v>
      </c>
    </row>
    <row r="311" spans="1:6" ht="69.95" customHeight="1" x14ac:dyDescent="0.2">
      <c r="A311" s="137"/>
      <c r="B311" s="112"/>
      <c r="C311" s="109" t="s">
        <v>263</v>
      </c>
      <c r="D311" s="110"/>
      <c r="E311" s="48"/>
      <c r="F311" s="79"/>
    </row>
    <row r="312" spans="1:6" ht="80.099999999999994" customHeight="1" x14ac:dyDescent="0.2">
      <c r="A312" s="137"/>
      <c r="B312" s="112"/>
      <c r="C312" s="15">
        <v>4</v>
      </c>
      <c r="D312" s="21" t="s">
        <v>264</v>
      </c>
      <c r="E312" s="48"/>
      <c r="F312" s="3"/>
    </row>
    <row r="313" spans="1:6" ht="69.95" customHeight="1" x14ac:dyDescent="0.2">
      <c r="A313" s="137"/>
      <c r="B313" s="112"/>
      <c r="C313" s="15">
        <v>3</v>
      </c>
      <c r="D313" s="21" t="s">
        <v>265</v>
      </c>
      <c r="E313" s="48"/>
      <c r="F313" s="48"/>
    </row>
    <row r="314" spans="1:6" ht="60" customHeight="1" x14ac:dyDescent="0.2">
      <c r="A314" s="137"/>
      <c r="B314" s="112"/>
      <c r="C314" s="15">
        <v>2</v>
      </c>
      <c r="D314" s="21" t="s">
        <v>266</v>
      </c>
      <c r="E314" s="48"/>
      <c r="F314" s="48"/>
    </row>
    <row r="315" spans="1:6" ht="30" customHeight="1" x14ac:dyDescent="0.2">
      <c r="A315" s="137"/>
      <c r="B315" s="112"/>
      <c r="C315" s="15">
        <v>1</v>
      </c>
      <c r="D315" s="21" t="s">
        <v>267</v>
      </c>
      <c r="E315" s="48"/>
      <c r="F315" s="48"/>
    </row>
    <row r="316" spans="1:6" ht="30" customHeight="1" x14ac:dyDescent="0.2">
      <c r="A316" s="137"/>
      <c r="B316" s="112"/>
      <c r="C316" s="15">
        <v>0</v>
      </c>
      <c r="D316" s="21" t="s">
        <v>268</v>
      </c>
      <c r="E316" s="48"/>
      <c r="F316" s="48"/>
    </row>
    <row r="317" spans="1:6" ht="30" customHeight="1" x14ac:dyDescent="0.2">
      <c r="A317" s="137"/>
      <c r="B317" s="112"/>
      <c r="C317" s="15" t="s">
        <v>0</v>
      </c>
      <c r="D317" s="17"/>
      <c r="E317" s="48"/>
      <c r="F317" s="2"/>
    </row>
    <row r="318" spans="1:6" ht="30" customHeight="1" x14ac:dyDescent="0.2">
      <c r="A318" s="137"/>
      <c r="B318" s="112"/>
      <c r="C318" s="30"/>
      <c r="D318" s="21"/>
      <c r="E318" s="48"/>
      <c r="F318" s="51" t="s">
        <v>20</v>
      </c>
    </row>
    <row r="319" spans="1:6" ht="90" customHeight="1" x14ac:dyDescent="0.2">
      <c r="A319" s="137"/>
      <c r="B319" s="112"/>
      <c r="C319" s="109" t="s">
        <v>269</v>
      </c>
      <c r="D319" s="110"/>
      <c r="E319" s="48"/>
      <c r="F319" s="79"/>
    </row>
    <row r="320" spans="1:6" ht="80.099999999999994" customHeight="1" x14ac:dyDescent="0.2">
      <c r="A320" s="137"/>
      <c r="B320" s="112"/>
      <c r="C320" s="15">
        <v>4</v>
      </c>
      <c r="D320" s="21" t="s">
        <v>264</v>
      </c>
      <c r="E320" s="48"/>
      <c r="F320" s="3"/>
    </row>
    <row r="321" spans="1:6" ht="69.95" customHeight="1" x14ac:dyDescent="0.2">
      <c r="A321" s="137"/>
      <c r="B321" s="112"/>
      <c r="C321" s="15">
        <v>3</v>
      </c>
      <c r="D321" s="21" t="s">
        <v>265</v>
      </c>
      <c r="E321" s="48"/>
      <c r="F321" s="48"/>
    </row>
    <row r="322" spans="1:6" ht="60" customHeight="1" x14ac:dyDescent="0.2">
      <c r="A322" s="137"/>
      <c r="B322" s="112"/>
      <c r="C322" s="15">
        <v>2</v>
      </c>
      <c r="D322" s="21" t="s">
        <v>270</v>
      </c>
      <c r="E322" s="48"/>
      <c r="F322" s="48"/>
    </row>
    <row r="323" spans="1:6" ht="30" customHeight="1" x14ac:dyDescent="0.2">
      <c r="A323" s="137"/>
      <c r="B323" s="112"/>
      <c r="C323" s="15">
        <v>1</v>
      </c>
      <c r="D323" s="21" t="s">
        <v>267</v>
      </c>
      <c r="E323" s="48"/>
      <c r="F323" s="48"/>
    </row>
    <row r="324" spans="1:6" ht="30" customHeight="1" x14ac:dyDescent="0.2">
      <c r="A324" s="137"/>
      <c r="B324" s="112"/>
      <c r="C324" s="15">
        <v>0</v>
      </c>
      <c r="D324" s="21" t="s">
        <v>268</v>
      </c>
      <c r="E324" s="48"/>
      <c r="F324" s="48"/>
    </row>
    <row r="325" spans="1:6" ht="30" customHeight="1" x14ac:dyDescent="0.2">
      <c r="A325" s="137"/>
      <c r="B325" s="112"/>
      <c r="C325" s="15" t="s">
        <v>0</v>
      </c>
      <c r="D325" s="17"/>
      <c r="E325" s="48"/>
      <c r="F325" s="2"/>
    </row>
    <row r="326" spans="1:6" ht="30" customHeight="1" x14ac:dyDescent="0.2">
      <c r="A326" s="137"/>
      <c r="B326" s="112"/>
      <c r="C326" s="30"/>
      <c r="D326" s="21"/>
      <c r="E326" s="48"/>
      <c r="F326" s="51" t="s">
        <v>20</v>
      </c>
    </row>
    <row r="327" spans="1:6" ht="90" customHeight="1" x14ac:dyDescent="0.2">
      <c r="A327" s="137"/>
      <c r="B327" s="112"/>
      <c r="C327" s="109" t="s">
        <v>271</v>
      </c>
      <c r="D327" s="110"/>
      <c r="E327" s="48"/>
      <c r="F327" s="79"/>
    </row>
    <row r="328" spans="1:6" ht="80.099999999999994" customHeight="1" x14ac:dyDescent="0.2">
      <c r="A328" s="137"/>
      <c r="B328" s="112"/>
      <c r="C328" s="15">
        <v>4</v>
      </c>
      <c r="D328" s="21" t="s">
        <v>272</v>
      </c>
      <c r="E328" s="48"/>
      <c r="F328" s="3"/>
    </row>
    <row r="329" spans="1:6" ht="69.95" customHeight="1" x14ac:dyDescent="0.2">
      <c r="A329" s="137"/>
      <c r="B329" s="112"/>
      <c r="C329" s="15">
        <v>3</v>
      </c>
      <c r="D329" s="21" t="s">
        <v>273</v>
      </c>
      <c r="E329" s="48"/>
      <c r="F329" s="48"/>
    </row>
    <row r="330" spans="1:6" ht="69.95" customHeight="1" x14ac:dyDescent="0.2">
      <c r="A330" s="137"/>
      <c r="B330" s="112"/>
      <c r="C330" s="15">
        <v>2</v>
      </c>
      <c r="D330" s="21" t="s">
        <v>274</v>
      </c>
      <c r="E330" s="48"/>
      <c r="F330" s="48"/>
    </row>
    <row r="331" spans="1:6" ht="30" customHeight="1" x14ac:dyDescent="0.2">
      <c r="A331" s="137"/>
      <c r="B331" s="112"/>
      <c r="C331" s="15">
        <v>1</v>
      </c>
      <c r="D331" s="21" t="s">
        <v>267</v>
      </c>
      <c r="E331" s="48"/>
      <c r="F331" s="48"/>
    </row>
    <row r="332" spans="1:6" ht="30" customHeight="1" x14ac:dyDescent="0.2">
      <c r="A332" s="137"/>
      <c r="B332" s="112"/>
      <c r="C332" s="15">
        <v>0</v>
      </c>
      <c r="D332" s="21" t="s">
        <v>268</v>
      </c>
      <c r="E332" s="48"/>
      <c r="F332" s="48"/>
    </row>
    <row r="333" spans="1:6" ht="30" customHeight="1" x14ac:dyDescent="0.2">
      <c r="A333" s="137"/>
      <c r="B333" s="112"/>
      <c r="C333" s="15" t="s">
        <v>0</v>
      </c>
      <c r="D333" s="17"/>
      <c r="E333" s="48"/>
      <c r="F333" s="2"/>
    </row>
    <row r="334" spans="1:6" ht="30" customHeight="1" x14ac:dyDescent="0.2">
      <c r="A334" s="137"/>
      <c r="B334" s="112"/>
      <c r="C334" s="30"/>
      <c r="D334" s="21"/>
      <c r="E334" s="48"/>
      <c r="F334" s="51" t="s">
        <v>20</v>
      </c>
    </row>
    <row r="335" spans="1:6" ht="30" customHeight="1" x14ac:dyDescent="0.2">
      <c r="A335" s="137"/>
      <c r="B335" s="112"/>
      <c r="C335" s="109" t="s">
        <v>275</v>
      </c>
      <c r="D335" s="110"/>
      <c r="E335" s="48"/>
      <c r="F335" s="79"/>
    </row>
    <row r="336" spans="1:6" ht="50.1" customHeight="1" x14ac:dyDescent="0.2">
      <c r="A336" s="137"/>
      <c r="B336" s="112"/>
      <c r="C336" s="15">
        <v>4</v>
      </c>
      <c r="D336" s="21" t="s">
        <v>276</v>
      </c>
      <c r="E336" s="48"/>
      <c r="F336" s="3"/>
    </row>
    <row r="337" spans="1:6" ht="50.1" customHeight="1" x14ac:dyDescent="0.2">
      <c r="A337" s="137"/>
      <c r="B337" s="112"/>
      <c r="C337" s="15">
        <v>3</v>
      </c>
      <c r="D337" s="21" t="s">
        <v>278</v>
      </c>
      <c r="E337" s="48"/>
      <c r="F337" s="48"/>
    </row>
    <row r="338" spans="1:6" ht="50.1" customHeight="1" x14ac:dyDescent="0.2">
      <c r="A338" s="137"/>
      <c r="B338" s="112"/>
      <c r="C338" s="15">
        <v>2</v>
      </c>
      <c r="D338" s="21" t="s">
        <v>277</v>
      </c>
      <c r="E338" s="48"/>
      <c r="F338" s="48"/>
    </row>
    <row r="339" spans="1:6" ht="50.1" customHeight="1" x14ac:dyDescent="0.2">
      <c r="A339" s="137"/>
      <c r="B339" s="112"/>
      <c r="C339" s="15">
        <v>1</v>
      </c>
      <c r="D339" s="21" t="s">
        <v>279</v>
      </c>
      <c r="E339" s="48"/>
      <c r="F339" s="48"/>
    </row>
    <row r="340" spans="1:6" ht="50.1" customHeight="1" x14ac:dyDescent="0.2">
      <c r="A340" s="137"/>
      <c r="B340" s="112"/>
      <c r="C340" s="15">
        <v>0</v>
      </c>
      <c r="D340" s="21" t="s">
        <v>280</v>
      </c>
      <c r="E340" s="48"/>
      <c r="F340" s="48"/>
    </row>
    <row r="341" spans="1:6" ht="30" customHeight="1" x14ac:dyDescent="0.2">
      <c r="A341" s="149"/>
      <c r="B341" s="145"/>
      <c r="C341" s="15" t="s">
        <v>0</v>
      </c>
      <c r="D341" s="17"/>
      <c r="E341" s="48"/>
      <c r="F341" s="2"/>
    </row>
    <row r="342" spans="1:6" ht="30" customHeight="1" x14ac:dyDescent="0.2">
      <c r="A342" s="15"/>
      <c r="B342" s="21"/>
      <c r="C342" s="30"/>
      <c r="D342" s="21"/>
      <c r="E342" s="48"/>
      <c r="F342" s="51" t="s">
        <v>20</v>
      </c>
    </row>
    <row r="343" spans="1:6" ht="30" customHeight="1" x14ac:dyDescent="0.2">
      <c r="A343" s="106">
        <v>33</v>
      </c>
      <c r="B343" s="111" t="s">
        <v>281</v>
      </c>
      <c r="C343" s="121" t="s">
        <v>282</v>
      </c>
      <c r="D343" s="122"/>
      <c r="E343" s="48"/>
      <c r="F343" s="79"/>
    </row>
    <row r="344" spans="1:6" ht="69.95" customHeight="1" x14ac:dyDescent="0.2">
      <c r="A344" s="107"/>
      <c r="B344" s="112"/>
      <c r="C344" s="15">
        <v>4</v>
      </c>
      <c r="D344" s="21" t="s">
        <v>283</v>
      </c>
      <c r="E344" s="48"/>
      <c r="F344" s="3"/>
    </row>
    <row r="345" spans="1:6" ht="69.95" customHeight="1" x14ac:dyDescent="0.2">
      <c r="A345" s="107"/>
      <c r="B345" s="112"/>
      <c r="C345" s="15">
        <v>3</v>
      </c>
      <c r="D345" s="21" t="s">
        <v>284</v>
      </c>
      <c r="E345" s="48"/>
      <c r="F345" s="48"/>
    </row>
    <row r="346" spans="1:6" ht="50.1" customHeight="1" x14ac:dyDescent="0.2">
      <c r="A346" s="107"/>
      <c r="B346" s="112"/>
      <c r="C346" s="15">
        <v>2</v>
      </c>
      <c r="D346" s="21" t="s">
        <v>285</v>
      </c>
      <c r="E346" s="48"/>
      <c r="F346" s="48"/>
    </row>
    <row r="347" spans="1:6" ht="30" customHeight="1" x14ac:dyDescent="0.2">
      <c r="A347" s="107"/>
      <c r="B347" s="112"/>
      <c r="C347" s="15">
        <v>1</v>
      </c>
      <c r="D347" s="21" t="s">
        <v>286</v>
      </c>
      <c r="E347" s="48"/>
      <c r="F347" s="48"/>
    </row>
    <row r="348" spans="1:6" ht="30" customHeight="1" x14ac:dyDescent="0.2">
      <c r="A348" s="107"/>
      <c r="B348" s="112"/>
      <c r="C348" s="15">
        <v>0</v>
      </c>
      <c r="D348" s="21" t="s">
        <v>287</v>
      </c>
      <c r="E348" s="48"/>
      <c r="F348" s="48"/>
    </row>
    <row r="349" spans="1:6" ht="30" customHeight="1" x14ac:dyDescent="0.2">
      <c r="A349" s="107"/>
      <c r="B349" s="112"/>
      <c r="C349" s="15" t="s">
        <v>0</v>
      </c>
      <c r="D349" s="17"/>
      <c r="E349" s="48"/>
      <c r="F349" s="2"/>
    </row>
    <row r="350" spans="1:6" ht="30" customHeight="1" x14ac:dyDescent="0.2">
      <c r="A350" s="107"/>
      <c r="B350" s="112"/>
      <c r="C350" s="30"/>
      <c r="D350" s="21"/>
      <c r="E350" s="48"/>
      <c r="F350" s="51" t="s">
        <v>20</v>
      </c>
    </row>
    <row r="351" spans="1:6" ht="30" customHeight="1" x14ac:dyDescent="0.2">
      <c r="A351" s="107"/>
      <c r="B351" s="112"/>
      <c r="C351" s="121" t="s">
        <v>288</v>
      </c>
      <c r="D351" s="122"/>
      <c r="E351" s="48"/>
      <c r="F351" s="79"/>
    </row>
    <row r="352" spans="1:6" ht="30" customHeight="1" x14ac:dyDescent="0.2">
      <c r="A352" s="107"/>
      <c r="B352" s="112"/>
      <c r="C352" s="15">
        <v>4</v>
      </c>
      <c r="D352" s="21" t="s">
        <v>289</v>
      </c>
      <c r="E352" s="48"/>
      <c r="F352" s="3"/>
    </row>
    <row r="353" spans="1:6" ht="30" customHeight="1" x14ac:dyDescent="0.2">
      <c r="A353" s="107"/>
      <c r="B353" s="112"/>
      <c r="C353" s="15">
        <v>3</v>
      </c>
      <c r="D353" s="21" t="s">
        <v>291</v>
      </c>
      <c r="E353" s="48"/>
      <c r="F353" s="48"/>
    </row>
    <row r="354" spans="1:6" ht="30" customHeight="1" x14ac:dyDescent="0.2">
      <c r="A354" s="107"/>
      <c r="B354" s="112"/>
      <c r="C354" s="15">
        <v>2</v>
      </c>
      <c r="D354" s="21" t="s">
        <v>290</v>
      </c>
      <c r="E354" s="48"/>
      <c r="F354" s="48"/>
    </row>
    <row r="355" spans="1:6" ht="30" customHeight="1" x14ac:dyDescent="0.2">
      <c r="A355" s="107"/>
      <c r="B355" s="112"/>
      <c r="C355" s="15">
        <v>1</v>
      </c>
      <c r="D355" s="21" t="s">
        <v>292</v>
      </c>
      <c r="E355" s="48"/>
      <c r="F355" s="48"/>
    </row>
    <row r="356" spans="1:6" ht="30" customHeight="1" x14ac:dyDescent="0.2">
      <c r="A356" s="107"/>
      <c r="B356" s="112"/>
      <c r="C356" s="15" t="s">
        <v>0</v>
      </c>
      <c r="D356" s="17"/>
      <c r="E356" s="3"/>
      <c r="F356" s="2"/>
    </row>
    <row r="357" spans="1:6" ht="30" customHeight="1" x14ac:dyDescent="0.2">
      <c r="A357" s="107"/>
      <c r="B357" s="112"/>
      <c r="C357" s="15"/>
      <c r="D357" s="21"/>
      <c r="E357" s="3"/>
      <c r="F357" s="51" t="s">
        <v>20</v>
      </c>
    </row>
    <row r="358" spans="1:6" ht="30" customHeight="1" x14ac:dyDescent="0.2">
      <c r="A358" s="107"/>
      <c r="B358" s="112"/>
      <c r="C358" s="121" t="s">
        <v>293</v>
      </c>
      <c r="D358" s="122"/>
      <c r="E358" s="3"/>
      <c r="F358" s="79"/>
    </row>
    <row r="359" spans="1:6" ht="30" customHeight="1" x14ac:dyDescent="0.2">
      <c r="A359" s="107"/>
      <c r="B359" s="112"/>
      <c r="C359" s="15">
        <v>4</v>
      </c>
      <c r="D359" s="21" t="s">
        <v>294</v>
      </c>
      <c r="E359" s="3"/>
      <c r="F359" s="3"/>
    </row>
    <row r="360" spans="1:6" ht="30" customHeight="1" x14ac:dyDescent="0.2">
      <c r="A360" s="107"/>
      <c r="B360" s="112"/>
      <c r="C360" s="15">
        <v>3</v>
      </c>
      <c r="D360" s="21" t="s">
        <v>295</v>
      </c>
      <c r="E360" s="3"/>
      <c r="F360" s="3"/>
    </row>
    <row r="361" spans="1:6" ht="30" customHeight="1" x14ac:dyDescent="0.2">
      <c r="A361" s="107"/>
      <c r="B361" s="112"/>
      <c r="C361" s="15">
        <v>2</v>
      </c>
      <c r="D361" s="21" t="s">
        <v>296</v>
      </c>
      <c r="E361" s="3"/>
      <c r="F361" s="3"/>
    </row>
    <row r="362" spans="1:6" ht="30" customHeight="1" x14ac:dyDescent="0.2">
      <c r="A362" s="107"/>
      <c r="B362" s="112"/>
      <c r="C362" s="15">
        <v>1</v>
      </c>
      <c r="D362" s="21" t="s">
        <v>297</v>
      </c>
      <c r="E362" s="3"/>
      <c r="F362" s="3"/>
    </row>
    <row r="363" spans="1:6" ht="30" customHeight="1" x14ac:dyDescent="0.2">
      <c r="A363" s="107"/>
      <c r="B363" s="112"/>
      <c r="C363" s="15">
        <v>0</v>
      </c>
      <c r="D363" s="21" t="s">
        <v>298</v>
      </c>
      <c r="E363" s="3"/>
      <c r="F363" s="3"/>
    </row>
    <row r="364" spans="1:6" ht="30" customHeight="1" x14ac:dyDescent="0.2">
      <c r="A364" s="107"/>
      <c r="B364" s="112"/>
      <c r="C364" s="15" t="s">
        <v>0</v>
      </c>
      <c r="D364" s="17"/>
      <c r="E364" s="3"/>
      <c r="F364" s="2"/>
    </row>
    <row r="365" spans="1:6" ht="30" customHeight="1" x14ac:dyDescent="0.2">
      <c r="A365" s="107"/>
      <c r="B365" s="112"/>
      <c r="C365" s="15"/>
      <c r="D365" s="21"/>
      <c r="E365" s="3"/>
      <c r="F365" s="51" t="s">
        <v>20</v>
      </c>
    </row>
    <row r="366" spans="1:6" ht="30" customHeight="1" x14ac:dyDescent="0.2">
      <c r="A366" s="107"/>
      <c r="B366" s="112"/>
      <c r="C366" s="121" t="s">
        <v>299</v>
      </c>
      <c r="D366" s="122"/>
      <c r="E366" s="3"/>
      <c r="F366" s="79"/>
    </row>
    <row r="367" spans="1:6" ht="39.950000000000003" customHeight="1" x14ac:dyDescent="0.2">
      <c r="A367" s="107"/>
      <c r="B367" s="112"/>
      <c r="C367" s="15">
        <v>4</v>
      </c>
      <c r="D367" s="21" t="s">
        <v>307</v>
      </c>
      <c r="E367" s="3"/>
      <c r="F367" s="3"/>
    </row>
    <row r="368" spans="1:6" ht="30" customHeight="1" x14ac:dyDescent="0.2">
      <c r="A368" s="107"/>
      <c r="B368" s="112"/>
      <c r="C368" s="15">
        <v>3</v>
      </c>
      <c r="D368" s="21" t="s">
        <v>308</v>
      </c>
      <c r="E368" s="3"/>
      <c r="F368" s="3"/>
    </row>
    <row r="369" spans="1:6" ht="30" customHeight="1" x14ac:dyDescent="0.2">
      <c r="A369" s="107"/>
      <c r="B369" s="112"/>
      <c r="C369" s="15">
        <v>2</v>
      </c>
      <c r="D369" s="21" t="s">
        <v>309</v>
      </c>
      <c r="E369" s="3"/>
      <c r="F369" s="3"/>
    </row>
    <row r="370" spans="1:6" ht="30" customHeight="1" x14ac:dyDescent="0.2">
      <c r="A370" s="107"/>
      <c r="B370" s="112"/>
      <c r="C370" s="15">
        <v>1</v>
      </c>
      <c r="D370" s="21" t="s">
        <v>310</v>
      </c>
      <c r="E370" s="3"/>
      <c r="F370" s="3"/>
    </row>
    <row r="371" spans="1:6" ht="30" customHeight="1" x14ac:dyDescent="0.2">
      <c r="A371" s="107"/>
      <c r="B371" s="112"/>
      <c r="C371" s="15">
        <v>0</v>
      </c>
      <c r="D371" s="21" t="s">
        <v>311</v>
      </c>
      <c r="E371" s="3"/>
      <c r="F371" s="3"/>
    </row>
    <row r="372" spans="1:6" ht="30" customHeight="1" x14ac:dyDescent="0.2">
      <c r="A372" s="107"/>
      <c r="B372" s="112"/>
      <c r="C372" s="15" t="s">
        <v>0</v>
      </c>
      <c r="D372" s="17"/>
      <c r="E372" s="3"/>
      <c r="F372" s="2"/>
    </row>
    <row r="373" spans="1:6" ht="30" customHeight="1" x14ac:dyDescent="0.2">
      <c r="A373" s="107"/>
      <c r="B373" s="112"/>
      <c r="C373" s="15"/>
      <c r="D373" s="21"/>
      <c r="E373" s="3"/>
      <c r="F373" s="51" t="s">
        <v>20</v>
      </c>
    </row>
    <row r="374" spans="1:6" ht="30" customHeight="1" x14ac:dyDescent="0.2">
      <c r="A374" s="107"/>
      <c r="B374" s="112"/>
      <c r="C374" s="121" t="s">
        <v>306</v>
      </c>
      <c r="D374" s="122"/>
      <c r="E374" s="3"/>
      <c r="F374" s="79"/>
    </row>
    <row r="375" spans="1:6" ht="30" customHeight="1" x14ac:dyDescent="0.2">
      <c r="A375" s="107"/>
      <c r="B375" s="112"/>
      <c r="C375" s="15">
        <v>4</v>
      </c>
      <c r="D375" s="21" t="s">
        <v>300</v>
      </c>
      <c r="E375" s="3"/>
      <c r="F375" s="3"/>
    </row>
    <row r="376" spans="1:6" ht="30" customHeight="1" x14ac:dyDescent="0.2">
      <c r="A376" s="107"/>
      <c r="B376" s="112"/>
      <c r="C376" s="15">
        <v>3</v>
      </c>
      <c r="D376" s="21" t="s">
        <v>301</v>
      </c>
      <c r="E376" s="3"/>
      <c r="F376" s="3"/>
    </row>
    <row r="377" spans="1:6" ht="30" customHeight="1" x14ac:dyDescent="0.2">
      <c r="A377" s="107"/>
      <c r="B377" s="112"/>
      <c r="C377" s="15">
        <v>2</v>
      </c>
      <c r="D377" s="21" t="s">
        <v>302</v>
      </c>
      <c r="E377" s="3"/>
      <c r="F377" s="3"/>
    </row>
    <row r="378" spans="1:6" ht="30" customHeight="1" x14ac:dyDescent="0.2">
      <c r="A378" s="107"/>
      <c r="B378" s="112"/>
      <c r="C378" s="15">
        <v>1</v>
      </c>
      <c r="D378" s="21" t="s">
        <v>303</v>
      </c>
      <c r="E378" s="3"/>
      <c r="F378" s="3"/>
    </row>
    <row r="379" spans="1:6" ht="30" customHeight="1" x14ac:dyDescent="0.2">
      <c r="A379" s="107"/>
      <c r="B379" s="112"/>
      <c r="C379" s="15">
        <v>0</v>
      </c>
      <c r="D379" s="21" t="s">
        <v>262</v>
      </c>
      <c r="E379" s="3"/>
      <c r="F379" s="3"/>
    </row>
    <row r="380" spans="1:6" ht="30" customHeight="1" x14ac:dyDescent="0.2">
      <c r="A380" s="108"/>
      <c r="B380" s="145"/>
      <c r="C380" s="15" t="s">
        <v>0</v>
      </c>
      <c r="D380" s="17"/>
      <c r="E380" s="3"/>
      <c r="F380" s="2"/>
    </row>
    <row r="381" spans="1:6" ht="30" customHeight="1" x14ac:dyDescent="0.2">
      <c r="A381" s="27"/>
      <c r="B381" s="25"/>
      <c r="C381" s="15"/>
      <c r="D381" s="21"/>
      <c r="E381" s="3"/>
      <c r="F381" s="51" t="s">
        <v>20</v>
      </c>
    </row>
    <row r="382" spans="1:6" ht="50.1" customHeight="1" x14ac:dyDescent="0.2">
      <c r="A382" s="136">
        <v>34</v>
      </c>
      <c r="B382" s="146" t="s">
        <v>304</v>
      </c>
      <c r="C382" s="121" t="s">
        <v>305</v>
      </c>
      <c r="D382" s="122"/>
      <c r="E382" s="3"/>
      <c r="F382" s="79"/>
    </row>
    <row r="383" spans="1:6" ht="30" customHeight="1" x14ac:dyDescent="0.2">
      <c r="A383" s="137"/>
      <c r="B383" s="147"/>
      <c r="C383" s="15">
        <v>4</v>
      </c>
      <c r="D383" s="21" t="s">
        <v>312</v>
      </c>
      <c r="E383" s="3"/>
      <c r="F383" s="3"/>
    </row>
    <row r="384" spans="1:6" ht="30" customHeight="1" x14ac:dyDescent="0.2">
      <c r="A384" s="137"/>
      <c r="B384" s="147"/>
      <c r="C384" s="15">
        <v>3</v>
      </c>
      <c r="D384" s="21" t="s">
        <v>313</v>
      </c>
      <c r="E384" s="3"/>
      <c r="F384" s="3"/>
    </row>
    <row r="385" spans="1:6" ht="30" customHeight="1" x14ac:dyDescent="0.2">
      <c r="A385" s="137"/>
      <c r="B385" s="147"/>
      <c r="C385" s="15">
        <v>2</v>
      </c>
      <c r="D385" s="21" t="s">
        <v>314</v>
      </c>
      <c r="E385" s="3"/>
      <c r="F385" s="3"/>
    </row>
    <row r="386" spans="1:6" ht="30" customHeight="1" x14ac:dyDescent="0.2">
      <c r="A386" s="137"/>
      <c r="B386" s="147"/>
      <c r="C386" s="15">
        <v>1</v>
      </c>
      <c r="D386" s="21" t="s">
        <v>315</v>
      </c>
      <c r="E386" s="3"/>
      <c r="F386" s="3"/>
    </row>
    <row r="387" spans="1:6" ht="30" customHeight="1" x14ac:dyDescent="0.2">
      <c r="A387" s="137"/>
      <c r="B387" s="147"/>
      <c r="C387" s="15">
        <v>0</v>
      </c>
      <c r="D387" s="21" t="s">
        <v>81</v>
      </c>
      <c r="E387" s="3"/>
      <c r="F387" s="3"/>
    </row>
    <row r="388" spans="1:6" ht="30" customHeight="1" x14ac:dyDescent="0.2">
      <c r="A388" s="149"/>
      <c r="B388" s="148"/>
      <c r="C388" s="15" t="s">
        <v>0</v>
      </c>
      <c r="D388" s="17"/>
      <c r="E388" s="3"/>
      <c r="F388" s="2"/>
    </row>
    <row r="389" spans="1:6" ht="30" customHeight="1" x14ac:dyDescent="0.2">
      <c r="A389" s="27"/>
      <c r="B389" s="20"/>
      <c r="C389" s="15"/>
      <c r="D389" s="21"/>
      <c r="E389" s="3"/>
      <c r="F389" s="51" t="s">
        <v>20</v>
      </c>
    </row>
    <row r="390" spans="1:6" ht="30" customHeight="1" x14ac:dyDescent="0.2">
      <c r="A390" s="136">
        <v>35</v>
      </c>
      <c r="B390" s="146" t="s">
        <v>316</v>
      </c>
      <c r="C390" s="121" t="s">
        <v>317</v>
      </c>
      <c r="D390" s="122"/>
      <c r="E390" s="3"/>
      <c r="F390" s="79"/>
    </row>
    <row r="391" spans="1:6" ht="30" customHeight="1" x14ac:dyDescent="0.2">
      <c r="A391" s="137"/>
      <c r="B391" s="147"/>
      <c r="C391" s="15">
        <v>4</v>
      </c>
      <c r="D391" s="21" t="s">
        <v>318</v>
      </c>
      <c r="E391" s="3"/>
      <c r="F391" s="3"/>
    </row>
    <row r="392" spans="1:6" ht="30" customHeight="1" x14ac:dyDescent="0.2">
      <c r="A392" s="137"/>
      <c r="B392" s="147"/>
      <c r="C392" s="15">
        <v>3</v>
      </c>
      <c r="D392" s="21" t="s">
        <v>319</v>
      </c>
      <c r="E392" s="3"/>
      <c r="F392" s="3"/>
    </row>
    <row r="393" spans="1:6" ht="30" customHeight="1" x14ac:dyDescent="0.2">
      <c r="A393" s="137"/>
      <c r="B393" s="147"/>
      <c r="C393" s="15">
        <v>2</v>
      </c>
      <c r="D393" s="21" t="s">
        <v>320</v>
      </c>
      <c r="E393" s="3"/>
      <c r="F393" s="3"/>
    </row>
    <row r="394" spans="1:6" ht="30" customHeight="1" x14ac:dyDescent="0.2">
      <c r="A394" s="137"/>
      <c r="B394" s="147"/>
      <c r="C394" s="15">
        <v>1</v>
      </c>
      <c r="D394" s="21" t="s">
        <v>321</v>
      </c>
      <c r="E394" s="3"/>
      <c r="F394" s="3"/>
    </row>
    <row r="395" spans="1:6" ht="30" customHeight="1" x14ac:dyDescent="0.2">
      <c r="A395" s="137"/>
      <c r="B395" s="147"/>
      <c r="C395" s="15">
        <v>0</v>
      </c>
      <c r="D395" s="21" t="s">
        <v>322</v>
      </c>
      <c r="E395" s="3"/>
      <c r="F395" s="3"/>
    </row>
    <row r="396" spans="1:6" ht="30" customHeight="1" x14ac:dyDescent="0.2">
      <c r="A396" s="137"/>
      <c r="B396" s="147"/>
      <c r="C396" s="15" t="s">
        <v>0</v>
      </c>
      <c r="D396" s="17"/>
      <c r="E396" s="3"/>
      <c r="F396" s="2"/>
    </row>
    <row r="397" spans="1:6" ht="30" customHeight="1" x14ac:dyDescent="0.2">
      <c r="A397" s="137"/>
      <c r="B397" s="147"/>
      <c r="C397" s="15"/>
      <c r="D397" s="21"/>
      <c r="E397" s="3"/>
      <c r="F397" s="51" t="s">
        <v>20</v>
      </c>
    </row>
    <row r="398" spans="1:6" ht="30" customHeight="1" x14ac:dyDescent="0.2">
      <c r="A398" s="137"/>
      <c r="B398" s="147"/>
      <c r="C398" s="121" t="s">
        <v>323</v>
      </c>
      <c r="D398" s="122"/>
      <c r="E398" s="3"/>
      <c r="F398" s="79"/>
    </row>
    <row r="399" spans="1:6" ht="60" customHeight="1" x14ac:dyDescent="0.2">
      <c r="A399" s="137"/>
      <c r="B399" s="147"/>
      <c r="C399" s="15">
        <v>4</v>
      </c>
      <c r="D399" s="21" t="s">
        <v>324</v>
      </c>
      <c r="E399" s="3"/>
      <c r="F399" s="3"/>
    </row>
    <row r="400" spans="1:6" ht="60" customHeight="1" x14ac:dyDescent="0.2">
      <c r="A400" s="137"/>
      <c r="B400" s="147"/>
      <c r="C400" s="15">
        <v>3</v>
      </c>
      <c r="D400" s="21" t="s">
        <v>325</v>
      </c>
      <c r="E400" s="3"/>
      <c r="F400" s="3"/>
    </row>
    <row r="401" spans="1:6" ht="50.1" customHeight="1" x14ac:dyDescent="0.2">
      <c r="A401" s="137"/>
      <c r="B401" s="147"/>
      <c r="C401" s="15">
        <v>2</v>
      </c>
      <c r="D401" s="21" t="s">
        <v>326</v>
      </c>
      <c r="E401" s="3"/>
      <c r="F401" s="3"/>
    </row>
    <row r="402" spans="1:6" ht="50.1" customHeight="1" x14ac:dyDescent="0.2">
      <c r="A402" s="137"/>
      <c r="B402" s="147"/>
      <c r="C402" s="15">
        <v>1</v>
      </c>
      <c r="D402" s="21" t="s">
        <v>327</v>
      </c>
      <c r="E402" s="3"/>
      <c r="F402" s="3"/>
    </row>
    <row r="403" spans="1:6" ht="30" customHeight="1" x14ac:dyDescent="0.2">
      <c r="A403" s="137"/>
      <c r="B403" s="147"/>
      <c r="C403" s="15">
        <v>0</v>
      </c>
      <c r="D403" s="21" t="s">
        <v>328</v>
      </c>
      <c r="E403" s="3"/>
      <c r="F403" s="3"/>
    </row>
    <row r="404" spans="1:6" ht="30" customHeight="1" x14ac:dyDescent="0.2">
      <c r="A404" s="149"/>
      <c r="B404" s="148"/>
      <c r="C404" s="15" t="s">
        <v>0</v>
      </c>
      <c r="D404" s="17"/>
      <c r="E404" s="3"/>
      <c r="F404" s="3"/>
    </row>
    <row r="405" spans="1:6" ht="30" customHeight="1" x14ac:dyDescent="0.2">
      <c r="A405" s="11"/>
      <c r="B405" s="20"/>
      <c r="C405" s="20"/>
      <c r="D405" s="20"/>
      <c r="E405" s="3"/>
      <c r="F405" s="2"/>
    </row>
    <row r="406" spans="1:6" ht="30" customHeight="1" x14ac:dyDescent="0.2">
      <c r="A406" s="133">
        <v>36</v>
      </c>
      <c r="B406" s="140" t="s">
        <v>392</v>
      </c>
      <c r="C406" s="141"/>
      <c r="D406" s="142"/>
      <c r="E406" s="3"/>
      <c r="F406" s="51" t="s">
        <v>20</v>
      </c>
    </row>
    <row r="407" spans="1:6" ht="150" customHeight="1" x14ac:dyDescent="0.2">
      <c r="A407" s="134"/>
      <c r="B407" s="146" t="s">
        <v>383</v>
      </c>
      <c r="C407" s="118" t="s">
        <v>329</v>
      </c>
      <c r="D407" s="118"/>
      <c r="E407" s="3"/>
      <c r="F407" s="79"/>
    </row>
    <row r="408" spans="1:6" ht="30" customHeight="1" x14ac:dyDescent="0.2">
      <c r="A408" s="134"/>
      <c r="B408" s="147"/>
      <c r="C408" s="15">
        <v>4</v>
      </c>
      <c r="D408" s="21" t="s">
        <v>330</v>
      </c>
      <c r="E408" s="3"/>
      <c r="F408" s="3"/>
    </row>
    <row r="409" spans="1:6" ht="30" customHeight="1" x14ac:dyDescent="0.2">
      <c r="A409" s="134"/>
      <c r="B409" s="147"/>
      <c r="C409" s="15">
        <v>3</v>
      </c>
      <c r="D409" s="21" t="s">
        <v>331</v>
      </c>
      <c r="E409" s="3"/>
      <c r="F409" s="3"/>
    </row>
    <row r="410" spans="1:6" ht="30" customHeight="1" x14ac:dyDescent="0.2">
      <c r="A410" s="134"/>
      <c r="B410" s="147"/>
      <c r="C410" s="15">
        <v>2</v>
      </c>
      <c r="D410" s="21" t="s">
        <v>332</v>
      </c>
      <c r="E410" s="3"/>
      <c r="F410" s="3"/>
    </row>
    <row r="411" spans="1:6" ht="30" customHeight="1" x14ac:dyDescent="0.2">
      <c r="A411" s="134"/>
      <c r="B411" s="147"/>
      <c r="C411" s="15">
        <v>1</v>
      </c>
      <c r="D411" s="21" t="s">
        <v>333</v>
      </c>
      <c r="E411" s="3"/>
      <c r="F411" s="3"/>
    </row>
    <row r="412" spans="1:6" ht="30" customHeight="1" x14ac:dyDescent="0.2">
      <c r="A412" s="134"/>
      <c r="B412" s="147"/>
      <c r="C412" s="15">
        <v>0</v>
      </c>
      <c r="D412" s="21" t="s">
        <v>334</v>
      </c>
      <c r="E412" s="3"/>
      <c r="F412" s="3"/>
    </row>
    <row r="413" spans="1:6" ht="30" customHeight="1" x14ac:dyDescent="0.2">
      <c r="A413" s="135"/>
      <c r="B413" s="148"/>
      <c r="C413" s="15" t="s">
        <v>0</v>
      </c>
      <c r="D413" s="17"/>
      <c r="E413" s="3"/>
      <c r="F413" s="2"/>
    </row>
    <row r="414" spans="1:6" ht="30" customHeight="1" x14ac:dyDescent="0.2">
      <c r="A414" s="27"/>
      <c r="B414" s="20"/>
      <c r="C414" s="21"/>
      <c r="D414" s="21"/>
      <c r="E414" s="3"/>
      <c r="F414" s="51" t="s">
        <v>20</v>
      </c>
    </row>
    <row r="415" spans="1:6" ht="150" customHeight="1" x14ac:dyDescent="0.2">
      <c r="A415" s="136">
        <v>37</v>
      </c>
      <c r="B415" s="35" t="s">
        <v>336</v>
      </c>
      <c r="C415" s="118" t="s">
        <v>337</v>
      </c>
      <c r="D415" s="118"/>
      <c r="E415" s="2"/>
      <c r="F415" s="79"/>
    </row>
    <row r="416" spans="1:6" ht="30" customHeight="1" x14ac:dyDescent="0.2">
      <c r="A416" s="137"/>
      <c r="B416" s="92">
        <f>+NI_/3/NDT</f>
        <v>0</v>
      </c>
      <c r="C416" s="15" t="s">
        <v>338</v>
      </c>
      <c r="D416" s="16"/>
      <c r="E416" s="2"/>
      <c r="F416" s="3"/>
    </row>
    <row r="417" spans="1:6" ht="30" customHeight="1" x14ac:dyDescent="0.2">
      <c r="A417" s="137"/>
      <c r="B417" s="92">
        <f>+NN_/3/NDT</f>
        <v>0</v>
      </c>
      <c r="C417" s="15" t="s">
        <v>339</v>
      </c>
      <c r="D417" s="16"/>
      <c r="E417" s="2"/>
      <c r="F417" s="2"/>
    </row>
    <row r="418" spans="1:6" ht="30" customHeight="1" x14ac:dyDescent="0.2">
      <c r="A418" s="137"/>
      <c r="B418" s="92">
        <f>+NL_/3/NDT</f>
        <v>0</v>
      </c>
      <c r="C418" s="15" t="s">
        <v>340</v>
      </c>
      <c r="D418" s="16"/>
      <c r="E418" s="2"/>
      <c r="F418" s="2"/>
    </row>
    <row r="419" spans="1:6" ht="30" customHeight="1" x14ac:dyDescent="0.2">
      <c r="A419" s="137"/>
      <c r="B419" s="36"/>
      <c r="C419" s="15" t="s">
        <v>0</v>
      </c>
      <c r="D419" s="103">
        <f>IF(RII&gt;=0.1,4,
IF(AND(RNN&lt;0.1,RNN&gt;=1),3+RII/0.1,
IF(OR(AND(RII&gt;=0,RII&lt;0.1),AND(RNN&gt;=0,RNN&lt;1)),2+2*RII/0.1+RNN-RII*RNN/0.1,
IF(AND(RII=0,RNN=0,RLL&gt;=2),2,RLL))))</f>
        <v>2</v>
      </c>
      <c r="E419" s="3"/>
      <c r="F419" s="2"/>
    </row>
    <row r="420" spans="1:6" ht="30" customHeight="1" x14ac:dyDescent="0.2">
      <c r="A420" s="149"/>
      <c r="B420" s="37"/>
      <c r="C420" s="30"/>
      <c r="D420" s="21"/>
      <c r="E420" s="48"/>
      <c r="F420" s="51" t="s">
        <v>20</v>
      </c>
    </row>
    <row r="421" spans="1:6" ht="60" customHeight="1" x14ac:dyDescent="0.2">
      <c r="A421" s="124">
        <v>38</v>
      </c>
      <c r="B421" s="124"/>
      <c r="C421" s="118" t="s">
        <v>341</v>
      </c>
      <c r="D421" s="123"/>
      <c r="E421" s="3"/>
      <c r="F421" s="79"/>
    </row>
    <row r="422" spans="1:6" ht="30" customHeight="1" x14ac:dyDescent="0.2">
      <c r="A422" s="125"/>
      <c r="B422" s="125"/>
      <c r="C422" s="15" t="s">
        <v>342</v>
      </c>
      <c r="D422" s="17"/>
      <c r="E422" s="3"/>
      <c r="F422" s="3"/>
    </row>
    <row r="423" spans="1:6" ht="30" customHeight="1" x14ac:dyDescent="0.2">
      <c r="A423" s="126"/>
      <c r="B423" s="126"/>
      <c r="C423" s="15" t="s">
        <v>0</v>
      </c>
      <c r="D423" s="98">
        <f>IF(PPDM&gt;=75%,4,2+8*PPDM/3)</f>
        <v>2</v>
      </c>
      <c r="E423" s="3"/>
      <c r="F423" s="3"/>
    </row>
    <row r="424" spans="1:6" ht="30" customHeight="1" x14ac:dyDescent="0.2">
      <c r="A424" s="11"/>
      <c r="B424" s="20"/>
      <c r="C424" s="20"/>
      <c r="D424" s="20"/>
      <c r="E424" s="3"/>
      <c r="F424" s="2"/>
    </row>
    <row r="425" spans="1:6" ht="30" customHeight="1" x14ac:dyDescent="0.2">
      <c r="A425" s="133">
        <v>39</v>
      </c>
      <c r="B425" s="119" t="s">
        <v>384</v>
      </c>
      <c r="C425" s="120"/>
      <c r="D425" s="120"/>
      <c r="E425" s="2"/>
      <c r="F425" s="51" t="s">
        <v>20</v>
      </c>
    </row>
    <row r="426" spans="1:6" ht="120" customHeight="1" x14ac:dyDescent="0.2">
      <c r="A426" s="134"/>
      <c r="B426" s="146" t="s">
        <v>385</v>
      </c>
      <c r="C426" s="118" t="s">
        <v>343</v>
      </c>
      <c r="D426" s="118"/>
      <c r="E426" s="2"/>
      <c r="F426" s="79"/>
    </row>
    <row r="427" spans="1:6" ht="30" customHeight="1" x14ac:dyDescent="0.2">
      <c r="A427" s="134"/>
      <c r="B427" s="147"/>
      <c r="C427" s="15">
        <v>4</v>
      </c>
      <c r="D427" s="20" t="s">
        <v>344</v>
      </c>
      <c r="E427" s="2"/>
      <c r="F427" s="3"/>
    </row>
    <row r="428" spans="1:6" ht="30" customHeight="1" x14ac:dyDescent="0.2">
      <c r="A428" s="134"/>
      <c r="B428" s="147"/>
      <c r="C428" s="15">
        <v>3</v>
      </c>
      <c r="D428" s="20" t="s">
        <v>345</v>
      </c>
      <c r="E428" s="2"/>
      <c r="F428" s="2"/>
    </row>
    <row r="429" spans="1:6" ht="30" customHeight="1" x14ac:dyDescent="0.2">
      <c r="A429" s="134"/>
      <c r="B429" s="147"/>
      <c r="C429" s="15">
        <v>2</v>
      </c>
      <c r="D429" s="20" t="s">
        <v>346</v>
      </c>
      <c r="E429" s="2"/>
      <c r="F429" s="2"/>
    </row>
    <row r="430" spans="1:6" ht="30" customHeight="1" x14ac:dyDescent="0.2">
      <c r="A430" s="134"/>
      <c r="B430" s="147"/>
      <c r="C430" s="15">
        <v>1</v>
      </c>
      <c r="D430" s="21" t="s">
        <v>347</v>
      </c>
      <c r="E430" s="2"/>
      <c r="F430" s="2"/>
    </row>
    <row r="431" spans="1:6" ht="30" customHeight="1" x14ac:dyDescent="0.2">
      <c r="A431" s="134"/>
      <c r="B431" s="147"/>
      <c r="C431" s="15">
        <v>0</v>
      </c>
      <c r="D431" s="21" t="s">
        <v>348</v>
      </c>
      <c r="E431" s="2"/>
      <c r="F431" s="2"/>
    </row>
    <row r="432" spans="1:6" ht="30" customHeight="1" x14ac:dyDescent="0.2">
      <c r="A432" s="134"/>
      <c r="B432" s="148"/>
      <c r="C432" s="15" t="s">
        <v>0</v>
      </c>
      <c r="D432" s="17"/>
      <c r="E432" s="2"/>
      <c r="F432" s="2"/>
    </row>
    <row r="433" spans="1:6" ht="30" customHeight="1" x14ac:dyDescent="0.2">
      <c r="A433" s="134"/>
      <c r="B433" s="20"/>
      <c r="C433" s="21"/>
      <c r="D433" s="21"/>
      <c r="E433" s="2"/>
      <c r="F433" s="51" t="s">
        <v>20</v>
      </c>
    </row>
    <row r="434" spans="1:6" ht="69.95" customHeight="1" x14ac:dyDescent="0.2">
      <c r="A434" s="134"/>
      <c r="B434" s="55" t="s">
        <v>349</v>
      </c>
      <c r="C434" s="118" t="s">
        <v>350</v>
      </c>
      <c r="D434" s="118"/>
      <c r="E434" s="3"/>
      <c r="F434" s="79"/>
    </row>
    <row r="435" spans="1:6" ht="30" customHeight="1" x14ac:dyDescent="0.2">
      <c r="A435" s="134"/>
      <c r="B435" s="93">
        <f>+NPkM/3/NDT</f>
        <v>0</v>
      </c>
      <c r="C435" s="15" t="s">
        <v>351</v>
      </c>
      <c r="D435" s="17"/>
      <c r="E435" s="3"/>
      <c r="F435" s="3"/>
    </row>
    <row r="436" spans="1:6" ht="30" customHeight="1" x14ac:dyDescent="0.2">
      <c r="A436" s="135"/>
      <c r="B436" s="56"/>
      <c r="C436" s="15" t="s">
        <v>0</v>
      </c>
      <c r="D436" s="99">
        <f>IF(RPkMD&gt;=1,4,4*RPkMD)</f>
        <v>0</v>
      </c>
      <c r="E436" s="3"/>
      <c r="F436" s="3"/>
    </row>
    <row r="437" spans="1:6" ht="30" customHeight="1" x14ac:dyDescent="0.2">
      <c r="A437" s="15"/>
      <c r="B437" s="21"/>
      <c r="C437" s="30"/>
      <c r="D437" s="21"/>
      <c r="E437" s="3"/>
      <c r="F437" s="2"/>
    </row>
    <row r="438" spans="1:6" ht="30" customHeight="1" x14ac:dyDescent="0.2">
      <c r="A438" s="133">
        <v>40</v>
      </c>
      <c r="B438" s="119" t="s">
        <v>393</v>
      </c>
      <c r="C438" s="120"/>
      <c r="D438" s="120"/>
      <c r="E438" s="3"/>
      <c r="F438" s="51" t="s">
        <v>20</v>
      </c>
    </row>
    <row r="439" spans="1:6" ht="90" customHeight="1" x14ac:dyDescent="0.2">
      <c r="A439" s="134"/>
      <c r="B439" s="111" t="s">
        <v>409</v>
      </c>
      <c r="C439" s="116" t="s">
        <v>335</v>
      </c>
      <c r="D439" s="117"/>
      <c r="E439" s="53"/>
      <c r="F439" s="79"/>
    </row>
    <row r="440" spans="1:6" ht="30" customHeight="1" x14ac:dyDescent="0.2">
      <c r="A440" s="134"/>
      <c r="B440" s="112"/>
      <c r="C440" s="11">
        <v>4</v>
      </c>
      <c r="D440" s="9" t="s">
        <v>362</v>
      </c>
      <c r="E440" s="36"/>
      <c r="F440" s="3"/>
    </row>
    <row r="441" spans="1:6" ht="30" customHeight="1" x14ac:dyDescent="0.2">
      <c r="A441" s="134"/>
      <c r="B441" s="112"/>
      <c r="C441" s="11">
        <v>3</v>
      </c>
      <c r="D441" s="9" t="s">
        <v>363</v>
      </c>
      <c r="E441" s="53"/>
      <c r="F441" s="3"/>
    </row>
    <row r="442" spans="1:6" ht="30" customHeight="1" x14ac:dyDescent="0.2">
      <c r="A442" s="134"/>
      <c r="B442" s="112"/>
      <c r="C442" s="11">
        <v>2</v>
      </c>
      <c r="D442" s="9" t="s">
        <v>364</v>
      </c>
      <c r="E442" s="3"/>
      <c r="F442" s="3"/>
    </row>
    <row r="443" spans="1:6" ht="30" customHeight="1" x14ac:dyDescent="0.2">
      <c r="A443" s="134"/>
      <c r="B443" s="112"/>
      <c r="C443" s="11">
        <v>1</v>
      </c>
      <c r="D443" s="9" t="s">
        <v>365</v>
      </c>
      <c r="E443" s="3"/>
      <c r="F443" s="3"/>
    </row>
    <row r="444" spans="1:6" ht="30" customHeight="1" x14ac:dyDescent="0.2">
      <c r="A444" s="134"/>
      <c r="B444" s="112"/>
      <c r="C444" s="11">
        <v>0</v>
      </c>
      <c r="D444" s="9" t="s">
        <v>366</v>
      </c>
      <c r="E444" s="3"/>
      <c r="F444" s="3"/>
    </row>
    <row r="445" spans="1:6" ht="30" customHeight="1" x14ac:dyDescent="0.2">
      <c r="A445" s="134"/>
      <c r="B445" s="112"/>
      <c r="C445" s="11" t="s">
        <v>0</v>
      </c>
      <c r="D445" s="17"/>
      <c r="E445" s="3"/>
      <c r="F445" s="2"/>
    </row>
    <row r="446" spans="1:6" ht="30" customHeight="1" x14ac:dyDescent="0.2">
      <c r="A446" s="135"/>
      <c r="B446" s="145"/>
      <c r="C446" s="11"/>
      <c r="D446" s="20"/>
      <c r="E446" s="3"/>
      <c r="F446" s="51" t="s">
        <v>20</v>
      </c>
    </row>
    <row r="447" spans="1:6" ht="30" customHeight="1" x14ac:dyDescent="0.2">
      <c r="A447" s="136">
        <v>41</v>
      </c>
      <c r="B447" s="113" t="s">
        <v>410</v>
      </c>
      <c r="C447" s="118" t="s">
        <v>367</v>
      </c>
      <c r="D447" s="118"/>
      <c r="E447" s="4"/>
      <c r="F447" s="79"/>
    </row>
    <row r="448" spans="1:6" ht="30" customHeight="1" x14ac:dyDescent="0.2">
      <c r="A448" s="137"/>
      <c r="B448" s="114"/>
      <c r="C448" s="15" t="s">
        <v>368</v>
      </c>
      <c r="D448" s="16"/>
      <c r="F448" s="3"/>
    </row>
    <row r="449" spans="1:6" ht="30" customHeight="1" x14ac:dyDescent="0.2">
      <c r="A449" s="137"/>
      <c r="B449" s="114"/>
      <c r="C449" s="15" t="s">
        <v>0</v>
      </c>
      <c r="D449" s="99">
        <f>+IF(IPK_&gt;=3.5,4,
IF(AND(IPK_&gt;=3,IPK_&lt;3.5),4*IPK_-10,2))</f>
        <v>2</v>
      </c>
      <c r="F449" s="2"/>
    </row>
    <row r="450" spans="1:6" ht="30" customHeight="1" x14ac:dyDescent="0.2">
      <c r="A450" s="149"/>
      <c r="B450" s="115"/>
      <c r="C450" s="30"/>
      <c r="D450" s="21"/>
      <c r="E450" s="3"/>
      <c r="F450" s="51" t="s">
        <v>20</v>
      </c>
    </row>
    <row r="451" spans="1:6" ht="80.099999999999994" customHeight="1" x14ac:dyDescent="0.2">
      <c r="A451" s="136">
        <v>42</v>
      </c>
      <c r="B451" s="154" t="s">
        <v>411</v>
      </c>
      <c r="C451" s="118" t="s">
        <v>369</v>
      </c>
      <c r="D451" s="123"/>
      <c r="E451" s="7"/>
      <c r="F451" s="79"/>
    </row>
    <row r="452" spans="1:6" ht="30" customHeight="1" x14ac:dyDescent="0.2">
      <c r="A452" s="137"/>
      <c r="B452" s="155"/>
      <c r="C452" s="15" t="s">
        <v>338</v>
      </c>
      <c r="D452" s="17"/>
      <c r="F452" s="3"/>
    </row>
    <row r="453" spans="1:6" ht="30" customHeight="1" x14ac:dyDescent="0.2">
      <c r="A453" s="137"/>
      <c r="B453" s="155"/>
      <c r="C453" s="15" t="s">
        <v>339</v>
      </c>
      <c r="D453" s="16"/>
      <c r="E453" s="2"/>
      <c r="F453" s="2"/>
    </row>
    <row r="454" spans="1:6" ht="30" customHeight="1" x14ac:dyDescent="0.2">
      <c r="A454" s="137"/>
      <c r="B454" s="155"/>
      <c r="C454" s="15" t="s">
        <v>370</v>
      </c>
      <c r="D454" s="16"/>
      <c r="E454" s="2"/>
      <c r="F454" s="2"/>
    </row>
    <row r="455" spans="1:6" ht="30" customHeight="1" x14ac:dyDescent="0.2">
      <c r="A455" s="137"/>
      <c r="B455" s="155"/>
      <c r="C455" s="15" t="s">
        <v>0</v>
      </c>
      <c r="D455" s="100">
        <f>IF(NII&gt;1,4,
IF(AND(NII&lt;=1,NNN&gt;2),3+NII/2,
IF(AND(NII&lt;=1,NNN&lt;=2),2+2*NII+NNN/2-NII*NNN/2,
IF(AND(NII=0,NNN=0,NWW&gt;=4),1,1+NWW/4))))</f>
        <v>2</v>
      </c>
      <c r="E455" s="2"/>
      <c r="F455" s="2"/>
    </row>
    <row r="456" spans="1:6" ht="30" customHeight="1" x14ac:dyDescent="0.2">
      <c r="A456" s="149"/>
      <c r="B456" s="156"/>
      <c r="C456" s="9"/>
      <c r="D456" s="20"/>
      <c r="E456" s="2"/>
      <c r="F456" s="51" t="s">
        <v>20</v>
      </c>
    </row>
    <row r="457" spans="1:6" ht="30" customHeight="1" x14ac:dyDescent="0.2">
      <c r="A457" s="136">
        <v>43</v>
      </c>
      <c r="B457" s="111" t="s">
        <v>413</v>
      </c>
      <c r="C457" s="118" t="s">
        <v>376</v>
      </c>
      <c r="D457" s="118"/>
      <c r="E457" s="7"/>
      <c r="F457" s="79"/>
    </row>
    <row r="458" spans="1:6" ht="30" customHeight="1" x14ac:dyDescent="0.2">
      <c r="A458" s="137"/>
      <c r="B458" s="112"/>
      <c r="C458" s="13" t="s">
        <v>375</v>
      </c>
      <c r="D458" s="81"/>
      <c r="F458" s="3"/>
    </row>
    <row r="459" spans="1:6" ht="30" customHeight="1" x14ac:dyDescent="0.2">
      <c r="A459" s="137"/>
      <c r="B459" s="112"/>
      <c r="C459" s="15" t="s">
        <v>0</v>
      </c>
      <c r="D459" s="104">
        <f>IF(AND(MS&gt;2.5,MS&lt;=3.5),4,
IF(AND(MS&gt;3.5,MS&lt;=7),(56-8*MS)/7,
IF(AND(MS&gt;2,MS&lt;=2.5),8*MS-16,0)))</f>
        <v>0</v>
      </c>
      <c r="F459" s="2"/>
    </row>
    <row r="460" spans="1:6" ht="30" customHeight="1" x14ac:dyDescent="0.2">
      <c r="A460" s="149"/>
      <c r="B460" s="145"/>
      <c r="C460" s="10"/>
      <c r="D460" s="10"/>
      <c r="F460" s="51" t="s">
        <v>20</v>
      </c>
    </row>
    <row r="461" spans="1:6" ht="30" customHeight="1" x14ac:dyDescent="0.2">
      <c r="A461" s="136">
        <v>44</v>
      </c>
      <c r="B461" s="111" t="s">
        <v>413</v>
      </c>
      <c r="C461" s="118" t="s">
        <v>352</v>
      </c>
      <c r="D461" s="118"/>
      <c r="E461" s="2"/>
      <c r="F461" s="79"/>
    </row>
    <row r="462" spans="1:6" ht="30" customHeight="1" x14ac:dyDescent="0.2">
      <c r="A462" s="137"/>
      <c r="B462" s="112"/>
      <c r="C462" s="30" t="s">
        <v>353</v>
      </c>
      <c r="D462" s="17"/>
      <c r="E462" s="2"/>
      <c r="F462" s="3"/>
    </row>
    <row r="463" spans="1:6" ht="30" customHeight="1" x14ac:dyDescent="0.2">
      <c r="A463" s="137"/>
      <c r="B463" s="112"/>
      <c r="C463" s="30" t="s">
        <v>0</v>
      </c>
      <c r="D463" s="100">
        <f>+IF(PTW&gt;=50%,4,1+6*PTW)</f>
        <v>1</v>
      </c>
      <c r="E463" s="2"/>
      <c r="F463" s="2"/>
    </row>
    <row r="464" spans="1:6" ht="30" customHeight="1" x14ac:dyDescent="0.2">
      <c r="A464" s="149"/>
      <c r="B464" s="145"/>
      <c r="C464" s="30"/>
      <c r="D464" s="20"/>
      <c r="E464" s="2"/>
      <c r="F464" s="51" t="s">
        <v>20</v>
      </c>
    </row>
    <row r="465" spans="1:6" ht="30" customHeight="1" x14ac:dyDescent="0.2">
      <c r="A465" s="136">
        <v>45</v>
      </c>
      <c r="B465" s="111" t="s">
        <v>412</v>
      </c>
      <c r="C465" s="118" t="s">
        <v>354</v>
      </c>
      <c r="D465" s="118"/>
      <c r="E465" s="2"/>
      <c r="F465" s="79"/>
    </row>
    <row r="466" spans="1:6" ht="30" customHeight="1" x14ac:dyDescent="0.2">
      <c r="A466" s="137"/>
      <c r="B466" s="112"/>
      <c r="C466" s="30" t="s">
        <v>355</v>
      </c>
      <c r="D466" s="82"/>
      <c r="E466" s="2"/>
      <c r="F466" s="3"/>
    </row>
    <row r="467" spans="1:6" ht="30" customHeight="1" x14ac:dyDescent="0.2">
      <c r="A467" s="137"/>
      <c r="B467" s="112"/>
      <c r="C467" s="30" t="s">
        <v>0</v>
      </c>
      <c r="D467" s="99">
        <f>IF(PPS&gt;=85%,4,
IF(AND(PPS&gt;=30%,PPS&lt;85%),((80*PPS)-24)/11,0))</f>
        <v>0</v>
      </c>
      <c r="E467" s="2"/>
      <c r="F467" s="2"/>
    </row>
    <row r="468" spans="1:6" ht="30" customHeight="1" x14ac:dyDescent="0.2">
      <c r="A468" s="149"/>
      <c r="B468" s="145"/>
      <c r="C468" s="30"/>
      <c r="D468" s="21"/>
      <c r="E468" s="2"/>
      <c r="F468" s="51" t="s">
        <v>20</v>
      </c>
    </row>
    <row r="469" spans="1:6" ht="99.95" customHeight="1" x14ac:dyDescent="0.2">
      <c r="A469" s="136">
        <v>46</v>
      </c>
      <c r="B469" s="124"/>
      <c r="C469" s="151" t="s">
        <v>356</v>
      </c>
      <c r="D469" s="151"/>
      <c r="E469" s="4"/>
      <c r="F469" s="79"/>
    </row>
    <row r="470" spans="1:6" ht="30" customHeight="1" x14ac:dyDescent="0.2">
      <c r="A470" s="137"/>
      <c r="B470" s="125"/>
      <c r="C470" s="15">
        <v>4</v>
      </c>
      <c r="D470" s="20" t="s">
        <v>357</v>
      </c>
      <c r="E470" s="4"/>
      <c r="F470" s="3"/>
    </row>
    <row r="471" spans="1:6" ht="30" customHeight="1" x14ac:dyDescent="0.2">
      <c r="A471" s="137"/>
      <c r="B471" s="125"/>
      <c r="C471" s="15">
        <v>3</v>
      </c>
      <c r="D471" s="20" t="s">
        <v>358</v>
      </c>
      <c r="E471" s="4"/>
      <c r="F471" s="2"/>
    </row>
    <row r="472" spans="1:6" ht="30" customHeight="1" x14ac:dyDescent="0.2">
      <c r="A472" s="137"/>
      <c r="B472" s="125"/>
      <c r="C472" s="15">
        <v>2</v>
      </c>
      <c r="D472" s="20" t="s">
        <v>359</v>
      </c>
      <c r="E472" s="4"/>
      <c r="F472" s="2"/>
    </row>
    <row r="473" spans="1:6" ht="30" customHeight="1" x14ac:dyDescent="0.2">
      <c r="A473" s="137"/>
      <c r="B473" s="125"/>
      <c r="C473" s="15">
        <v>1</v>
      </c>
      <c r="D473" s="20" t="s">
        <v>360</v>
      </c>
      <c r="E473" s="4"/>
      <c r="F473" s="2"/>
    </row>
    <row r="474" spans="1:6" ht="30" customHeight="1" x14ac:dyDescent="0.2">
      <c r="A474" s="137"/>
      <c r="B474" s="125"/>
      <c r="C474" s="15">
        <v>0</v>
      </c>
      <c r="D474" s="20" t="s">
        <v>361</v>
      </c>
      <c r="E474" s="4"/>
      <c r="F474" s="2"/>
    </row>
    <row r="475" spans="1:6" ht="30" customHeight="1" x14ac:dyDescent="0.2">
      <c r="A475" s="149"/>
      <c r="B475" s="126"/>
      <c r="C475" s="15" t="s">
        <v>0</v>
      </c>
      <c r="D475" s="17"/>
      <c r="E475" s="4"/>
      <c r="F475" s="2"/>
    </row>
    <row r="476" spans="1:6" ht="30" customHeight="1" x14ac:dyDescent="0.2">
      <c r="A476" s="11"/>
      <c r="B476" s="20"/>
      <c r="C476" s="20"/>
      <c r="D476" s="20"/>
      <c r="E476" s="2"/>
      <c r="F476" s="51" t="s">
        <v>20</v>
      </c>
    </row>
    <row r="477" spans="1:6" ht="120" customHeight="1" x14ac:dyDescent="0.2">
      <c r="A477" s="136">
        <v>47</v>
      </c>
      <c r="B477" s="35" t="s">
        <v>414</v>
      </c>
      <c r="C477" s="109" t="s">
        <v>158</v>
      </c>
      <c r="D477" s="110"/>
      <c r="E477" s="5"/>
      <c r="F477" s="79"/>
    </row>
    <row r="478" spans="1:6" ht="30" customHeight="1" x14ac:dyDescent="0.2">
      <c r="A478" s="137"/>
      <c r="B478" s="38">
        <f>+NA1a/NDT</f>
        <v>0</v>
      </c>
      <c r="C478" s="30" t="s">
        <v>162</v>
      </c>
      <c r="D478" s="17"/>
      <c r="E478" s="5"/>
      <c r="F478" s="3"/>
    </row>
    <row r="479" spans="1:6" ht="30" customHeight="1" x14ac:dyDescent="0.2">
      <c r="A479" s="137"/>
      <c r="B479" s="38">
        <f>+(NA2a+NA3a)/NDT</f>
        <v>0</v>
      </c>
      <c r="C479" s="30" t="s">
        <v>163</v>
      </c>
      <c r="D479" s="17"/>
      <c r="E479" s="5"/>
      <c r="F479" s="2"/>
    </row>
    <row r="480" spans="1:6" ht="30" customHeight="1" x14ac:dyDescent="0.2">
      <c r="A480" s="137"/>
      <c r="B480" s="38"/>
      <c r="C480" s="30" t="s">
        <v>164</v>
      </c>
      <c r="D480" s="17"/>
      <c r="E480" s="5"/>
      <c r="F480" s="2"/>
    </row>
    <row r="481" spans="1:6" ht="30" customHeight="1" x14ac:dyDescent="0.2">
      <c r="A481" s="137"/>
      <c r="B481" s="38">
        <f>+NA4a/NDT</f>
        <v>0</v>
      </c>
      <c r="C481" s="30" t="s">
        <v>165</v>
      </c>
      <c r="D481" s="17"/>
      <c r="E481" s="5"/>
      <c r="F481" s="2"/>
    </row>
    <row r="482" spans="1:6" ht="30" customHeight="1" x14ac:dyDescent="0.2">
      <c r="A482" s="62"/>
      <c r="B482" s="54"/>
      <c r="C482" s="61" t="s">
        <v>0</v>
      </c>
      <c r="D482" s="99">
        <f>IF(RIa&gt;=0.2,4,
IF(RNa&gt;=2,3+RIa/0.2,
IF(AND(RIa&lt;0.2,RNa&lt;2),2+2*RIa/0.2+RNa/2-RIa*RNa/(0.2*2),
IF(AND(RIa=0,RNa=0,RLa&gt;=4),2,2*RLa/4))))</f>
        <v>2</v>
      </c>
      <c r="E482" s="5"/>
      <c r="F482" s="2"/>
    </row>
    <row r="483" spans="1:6" ht="30" customHeight="1" x14ac:dyDescent="0.2">
      <c r="A483" s="27"/>
      <c r="B483" s="20"/>
      <c r="C483" s="30"/>
      <c r="D483" s="21"/>
      <c r="E483" s="5"/>
      <c r="F483" s="51" t="s">
        <v>20</v>
      </c>
    </row>
    <row r="484" spans="1:6" ht="135.75" customHeight="1" x14ac:dyDescent="0.2">
      <c r="A484" s="87">
        <v>48</v>
      </c>
      <c r="B484" s="86" t="s">
        <v>415</v>
      </c>
      <c r="C484" s="109" t="s">
        <v>159</v>
      </c>
      <c r="D484" s="110"/>
      <c r="E484" s="5"/>
      <c r="F484" s="79"/>
    </row>
    <row r="485" spans="1:6" ht="30" customHeight="1" x14ac:dyDescent="0.2">
      <c r="A485" s="88"/>
      <c r="B485" s="38">
        <f>+NB1a/NDT</f>
        <v>0</v>
      </c>
      <c r="C485" s="15" t="s">
        <v>153</v>
      </c>
      <c r="D485" s="17"/>
      <c r="E485" s="5"/>
      <c r="F485" s="3"/>
    </row>
    <row r="486" spans="1:6" ht="30" customHeight="1" x14ac:dyDescent="0.2">
      <c r="A486" s="88"/>
      <c r="B486" s="38">
        <f>+(NB2a+NB3a+NC1a)/NDT</f>
        <v>0</v>
      </c>
      <c r="C486" s="15" t="s">
        <v>154</v>
      </c>
      <c r="D486" s="17"/>
      <c r="E486" s="5"/>
      <c r="F486" s="2"/>
    </row>
    <row r="487" spans="1:6" ht="30" customHeight="1" x14ac:dyDescent="0.2">
      <c r="A487" s="88"/>
      <c r="B487" s="38"/>
      <c r="C487" s="15" t="s">
        <v>155</v>
      </c>
      <c r="D487" s="17"/>
      <c r="E487" s="5"/>
      <c r="F487" s="2"/>
    </row>
    <row r="488" spans="1:6" ht="30" customHeight="1" x14ac:dyDescent="0.2">
      <c r="A488" s="88"/>
      <c r="B488" s="38">
        <f>+(NB4a+NC2a)/NDT</f>
        <v>0</v>
      </c>
      <c r="C488" s="15" t="s">
        <v>156</v>
      </c>
      <c r="D488" s="17"/>
      <c r="E488" s="5"/>
      <c r="F488" s="2"/>
    </row>
    <row r="489" spans="1:6" ht="30" customHeight="1" x14ac:dyDescent="0.2">
      <c r="A489" s="88"/>
      <c r="B489" s="38"/>
      <c r="C489" s="15" t="s">
        <v>160</v>
      </c>
      <c r="D489" s="17"/>
      <c r="E489" s="5"/>
      <c r="F489" s="2"/>
    </row>
    <row r="490" spans="1:6" ht="30" customHeight="1" x14ac:dyDescent="0.2">
      <c r="A490" s="89"/>
      <c r="B490" s="90"/>
      <c r="C490" s="15" t="s">
        <v>161</v>
      </c>
      <c r="D490" s="17"/>
      <c r="E490" s="5"/>
      <c r="F490" s="2"/>
    </row>
    <row r="491" spans="1:6" ht="30" customHeight="1" x14ac:dyDescent="0.2">
      <c r="A491" s="65"/>
      <c r="B491" s="57"/>
      <c r="C491" s="65" t="s">
        <v>0</v>
      </c>
      <c r="D491" s="99">
        <f>IF(RIb&gt;=0.2,4,
IF(AND(RIb&lt;0.2,RNb&gt;=2),3+RIb/0.2,
IF(OR(AND(RIb&gt;0,RIb&lt;0.2),AND(RNb&gt;0,RNb&lt;2)),2+2*RIb/0.2+RNb/2-RIb*RNb/(0.2*2),
IF(AND(RIb=0,RNb=0,RLb&lt;4),2*RLb/4,2))))</f>
        <v>0</v>
      </c>
      <c r="E491" s="2"/>
      <c r="F491" s="2"/>
    </row>
    <row r="492" spans="1:6" ht="30" customHeight="1" x14ac:dyDescent="0.2">
      <c r="A492" s="11"/>
      <c r="B492" s="20"/>
      <c r="C492" s="20"/>
      <c r="D492" s="20"/>
      <c r="E492" s="2"/>
      <c r="F492" s="51" t="s">
        <v>20</v>
      </c>
    </row>
    <row r="493" spans="1:6" ht="68.25" customHeight="1" x14ac:dyDescent="0.2">
      <c r="A493" s="136">
        <v>49</v>
      </c>
      <c r="B493" s="39" t="s">
        <v>416</v>
      </c>
      <c r="C493" s="109" t="s">
        <v>151</v>
      </c>
      <c r="D493" s="110"/>
      <c r="E493" s="2"/>
      <c r="F493" s="79"/>
    </row>
    <row r="494" spans="1:6" ht="30" customHeight="1" x14ac:dyDescent="0.2">
      <c r="A494" s="137"/>
      <c r="B494" s="38">
        <f>+NAS/NDT</f>
        <v>0</v>
      </c>
      <c r="C494" s="15" t="s">
        <v>152</v>
      </c>
      <c r="D494" s="17"/>
      <c r="E494" s="2"/>
      <c r="F494" s="3"/>
    </row>
    <row r="495" spans="1:6" ht="30" customHeight="1" x14ac:dyDescent="0.2">
      <c r="A495" s="149"/>
      <c r="B495" s="41"/>
      <c r="C495" s="15" t="s">
        <v>0</v>
      </c>
      <c r="D495" s="99">
        <f>IF(RSS&gt;0.5,4,2+4*RSS)</f>
        <v>2</v>
      </c>
      <c r="E495" s="2"/>
      <c r="F495" s="2"/>
    </row>
    <row r="496" spans="1:6" ht="30" customHeight="1" x14ac:dyDescent="0.2">
      <c r="A496" s="27"/>
      <c r="B496" s="21"/>
      <c r="C496" s="30"/>
      <c r="D496" s="21"/>
      <c r="E496" s="2"/>
      <c r="F496" s="51" t="s">
        <v>20</v>
      </c>
    </row>
    <row r="497" spans="1:6" ht="180" customHeight="1" x14ac:dyDescent="0.2">
      <c r="A497" s="136">
        <v>50</v>
      </c>
      <c r="B497" s="39" t="s">
        <v>417</v>
      </c>
      <c r="C497" s="109" t="s">
        <v>150</v>
      </c>
      <c r="D497" s="110"/>
      <c r="E497" s="2"/>
      <c r="F497" s="79"/>
    </row>
    <row r="498" spans="1:6" ht="30" customHeight="1" x14ac:dyDescent="0.2">
      <c r="A498" s="137"/>
      <c r="B498" s="38">
        <f>(NA*4+2*(NB+NC)+D501)/NDT</f>
        <v>0</v>
      </c>
      <c r="C498" s="15" t="s">
        <v>146</v>
      </c>
      <c r="D498" s="17"/>
      <c r="E498" s="2"/>
      <c r="F498" s="3"/>
    </row>
    <row r="499" spans="1:6" ht="30" customHeight="1" x14ac:dyDescent="0.2">
      <c r="A499" s="137"/>
      <c r="B499" s="40"/>
      <c r="C499" s="15" t="s">
        <v>147</v>
      </c>
      <c r="D499" s="17"/>
      <c r="E499" s="2"/>
      <c r="F499" s="2"/>
    </row>
    <row r="500" spans="1:6" ht="30" customHeight="1" x14ac:dyDescent="0.2">
      <c r="A500" s="137"/>
      <c r="B500" s="40"/>
      <c r="C500" s="15" t="s">
        <v>148</v>
      </c>
      <c r="D500" s="17"/>
      <c r="E500" s="2"/>
      <c r="F500" s="2"/>
    </row>
    <row r="501" spans="1:6" ht="30" customHeight="1" x14ac:dyDescent="0.2">
      <c r="A501" s="137"/>
      <c r="B501" s="40"/>
      <c r="C501" s="15" t="s">
        <v>149</v>
      </c>
      <c r="D501" s="17"/>
      <c r="E501" s="2"/>
      <c r="F501" s="2"/>
    </row>
    <row r="502" spans="1:6" ht="30" customHeight="1" x14ac:dyDescent="0.2">
      <c r="A502" s="149"/>
      <c r="B502" s="41"/>
      <c r="C502" s="15" t="s">
        <v>0</v>
      </c>
      <c r="D502" s="105">
        <f>IF(RLPa&gt;=1,4,2+2*RLPa)</f>
        <v>2</v>
      </c>
      <c r="E502" s="2"/>
      <c r="F502" s="2"/>
    </row>
    <row r="503" spans="1:6" ht="30" customHeight="1" x14ac:dyDescent="0.2">
      <c r="A503" s="15"/>
      <c r="B503" s="21"/>
      <c r="C503" s="30"/>
      <c r="D503" s="21"/>
      <c r="E503" s="48"/>
      <c r="F503" s="2"/>
    </row>
    <row r="504" spans="1:6" ht="30" customHeight="1" x14ac:dyDescent="0.2">
      <c r="A504" s="159">
        <v>51</v>
      </c>
      <c r="B504" s="162" t="s">
        <v>139</v>
      </c>
      <c r="C504" s="163"/>
      <c r="D504" s="164"/>
      <c r="E504" s="3"/>
      <c r="F504" s="51" t="s">
        <v>20</v>
      </c>
    </row>
    <row r="505" spans="1:6" ht="45" customHeight="1" x14ac:dyDescent="0.2">
      <c r="A505" s="160"/>
      <c r="B505" s="124"/>
      <c r="C505" s="109" t="s">
        <v>140</v>
      </c>
      <c r="D505" s="129"/>
      <c r="E505" s="3"/>
      <c r="F505" s="79"/>
    </row>
    <row r="506" spans="1:6" ht="140.25" x14ac:dyDescent="0.2">
      <c r="A506" s="160"/>
      <c r="B506" s="125"/>
      <c r="C506" s="15">
        <v>4</v>
      </c>
      <c r="D506" s="20" t="s">
        <v>141</v>
      </c>
      <c r="E506" s="3"/>
      <c r="F506" s="3"/>
    </row>
    <row r="507" spans="1:6" ht="153" x14ac:dyDescent="0.2">
      <c r="A507" s="160"/>
      <c r="B507" s="125"/>
      <c r="C507" s="15">
        <v>3</v>
      </c>
      <c r="D507" s="20" t="s">
        <v>143</v>
      </c>
      <c r="E507" s="3"/>
      <c r="F507" s="3"/>
    </row>
    <row r="508" spans="1:6" ht="127.5" x14ac:dyDescent="0.2">
      <c r="A508" s="160"/>
      <c r="B508" s="125"/>
      <c r="C508" s="15">
        <v>2</v>
      </c>
      <c r="D508" s="20" t="s">
        <v>142</v>
      </c>
      <c r="E508" s="3"/>
      <c r="F508" s="3"/>
    </row>
    <row r="509" spans="1:6" ht="114.75" x14ac:dyDescent="0.2">
      <c r="A509" s="160"/>
      <c r="B509" s="125"/>
      <c r="C509" s="15">
        <v>1</v>
      </c>
      <c r="D509" s="20" t="s">
        <v>144</v>
      </c>
      <c r="E509" s="3"/>
      <c r="F509" s="3"/>
    </row>
    <row r="510" spans="1:6" ht="30" customHeight="1" x14ac:dyDescent="0.2">
      <c r="A510" s="160"/>
      <c r="B510" s="125"/>
      <c r="C510" s="13">
        <v>0</v>
      </c>
      <c r="D510" s="20" t="s">
        <v>145</v>
      </c>
      <c r="E510" s="3"/>
      <c r="F510" s="3"/>
    </row>
    <row r="511" spans="1:6" ht="30" customHeight="1" x14ac:dyDescent="0.2">
      <c r="A511" s="161"/>
      <c r="B511" s="126"/>
      <c r="C511" s="13" t="s">
        <v>0</v>
      </c>
      <c r="D511" s="83"/>
      <c r="E511" s="3"/>
      <c r="F511" s="3"/>
    </row>
    <row r="512" spans="1:6" ht="30" customHeight="1" x14ac:dyDescent="0.2">
      <c r="A512" s="11"/>
      <c r="B512" s="20"/>
      <c r="C512" s="9"/>
      <c r="D512" s="20"/>
      <c r="E512" s="3"/>
      <c r="F512" s="2"/>
    </row>
    <row r="513" spans="1:6" ht="30" customHeight="1" x14ac:dyDescent="0.2">
      <c r="A513" s="133">
        <v>52</v>
      </c>
      <c r="B513" s="162" t="s">
        <v>133</v>
      </c>
      <c r="C513" s="163"/>
      <c r="D513" s="164"/>
      <c r="E513" s="3"/>
      <c r="F513" s="51" t="s">
        <v>20</v>
      </c>
    </row>
    <row r="514" spans="1:6" ht="30" customHeight="1" x14ac:dyDescent="0.2">
      <c r="A514" s="134"/>
      <c r="B514" s="106"/>
      <c r="C514" s="109" t="s">
        <v>22</v>
      </c>
      <c r="D514" s="110"/>
      <c r="E514" s="3"/>
      <c r="F514" s="79"/>
    </row>
    <row r="515" spans="1:6" ht="140.25" x14ac:dyDescent="0.2">
      <c r="A515" s="134"/>
      <c r="B515" s="107"/>
      <c r="C515" s="15">
        <v>4</v>
      </c>
      <c r="D515" s="21" t="s">
        <v>134</v>
      </c>
      <c r="E515" s="48"/>
      <c r="F515" s="3"/>
    </row>
    <row r="516" spans="1:6" ht="114.75" x14ac:dyDescent="0.2">
      <c r="A516" s="134"/>
      <c r="B516" s="107"/>
      <c r="C516" s="15">
        <v>3</v>
      </c>
      <c r="D516" s="21" t="s">
        <v>135</v>
      </c>
      <c r="E516" s="3"/>
      <c r="F516" s="3"/>
    </row>
    <row r="517" spans="1:6" ht="89.25" x14ac:dyDescent="0.2">
      <c r="A517" s="134"/>
      <c r="B517" s="107"/>
      <c r="C517" s="15">
        <v>2</v>
      </c>
      <c r="D517" s="21" t="s">
        <v>136</v>
      </c>
      <c r="E517" s="3"/>
      <c r="F517" s="3"/>
    </row>
    <row r="518" spans="1:6" ht="89.25" x14ac:dyDescent="0.2">
      <c r="A518" s="134"/>
      <c r="B518" s="107"/>
      <c r="C518" s="15">
        <v>1</v>
      </c>
      <c r="D518" s="21" t="s">
        <v>137</v>
      </c>
      <c r="E518" s="3"/>
      <c r="F518" s="3"/>
    </row>
    <row r="519" spans="1:6" ht="30" customHeight="1" x14ac:dyDescent="0.2">
      <c r="A519" s="134"/>
      <c r="B519" s="107"/>
      <c r="C519" s="13">
        <v>0</v>
      </c>
      <c r="D519" s="21" t="s">
        <v>138</v>
      </c>
      <c r="E519" s="3"/>
      <c r="F519" s="2"/>
    </row>
    <row r="520" spans="1:6" ht="30" customHeight="1" x14ac:dyDescent="0.2">
      <c r="A520" s="135"/>
      <c r="B520" s="108"/>
      <c r="C520" s="13" t="s">
        <v>0</v>
      </c>
      <c r="D520" s="17"/>
      <c r="E520" s="3"/>
      <c r="F520" s="2"/>
    </row>
    <row r="521" spans="1:6" ht="30" customHeight="1" x14ac:dyDescent="0.2">
      <c r="A521" s="11"/>
      <c r="B521" s="25"/>
      <c r="C521" s="22"/>
      <c r="D521" s="18"/>
      <c r="E521" s="3"/>
      <c r="F521" s="2"/>
    </row>
    <row r="522" spans="1:6" ht="30" customHeight="1" x14ac:dyDescent="0.2">
      <c r="A522" s="133">
        <v>53</v>
      </c>
      <c r="B522" s="162" t="s">
        <v>127</v>
      </c>
      <c r="C522" s="163"/>
      <c r="D522" s="164"/>
      <c r="E522" s="3"/>
      <c r="F522" s="51" t="s">
        <v>20</v>
      </c>
    </row>
    <row r="523" spans="1:6" ht="30" customHeight="1" x14ac:dyDescent="0.2">
      <c r="A523" s="134"/>
      <c r="B523" s="124"/>
      <c r="C523" s="109" t="s">
        <v>9</v>
      </c>
      <c r="D523" s="110"/>
      <c r="E523" s="3"/>
      <c r="F523" s="79"/>
    </row>
    <row r="524" spans="1:6" ht="102" x14ac:dyDescent="0.2">
      <c r="A524" s="134"/>
      <c r="B524" s="125"/>
      <c r="C524" s="15">
        <v>4</v>
      </c>
      <c r="D524" s="21" t="s">
        <v>130</v>
      </c>
      <c r="E524" s="3"/>
      <c r="F524" s="3"/>
    </row>
    <row r="525" spans="1:6" ht="89.25" x14ac:dyDescent="0.2">
      <c r="A525" s="134"/>
      <c r="B525" s="125"/>
      <c r="C525" s="15">
        <v>3</v>
      </c>
      <c r="D525" s="21" t="s">
        <v>128</v>
      </c>
      <c r="E525" s="3"/>
      <c r="F525" s="3"/>
    </row>
    <row r="526" spans="1:6" ht="76.5" x14ac:dyDescent="0.2">
      <c r="A526" s="134"/>
      <c r="B526" s="125"/>
      <c r="C526" s="15">
        <v>2</v>
      </c>
      <c r="D526" s="21" t="s">
        <v>129</v>
      </c>
      <c r="E526" s="3"/>
      <c r="F526" s="3"/>
    </row>
    <row r="527" spans="1:6" ht="76.5" x14ac:dyDescent="0.2">
      <c r="A527" s="134"/>
      <c r="B527" s="125"/>
      <c r="C527" s="15">
        <v>1</v>
      </c>
      <c r="D527" s="21" t="s">
        <v>131</v>
      </c>
      <c r="E527" s="48"/>
      <c r="F527" s="48"/>
    </row>
    <row r="528" spans="1:6" ht="30" customHeight="1" x14ac:dyDescent="0.2">
      <c r="A528" s="134"/>
      <c r="B528" s="125"/>
      <c r="C528" s="13">
        <v>0</v>
      </c>
      <c r="D528" s="21" t="s">
        <v>132</v>
      </c>
      <c r="E528" s="3"/>
      <c r="F528" s="3"/>
    </row>
    <row r="529" spans="1:6" ht="30" customHeight="1" x14ac:dyDescent="0.2">
      <c r="A529" s="135"/>
      <c r="B529" s="126"/>
      <c r="C529" s="13" t="s">
        <v>0</v>
      </c>
      <c r="D529" s="17"/>
      <c r="E529" s="3"/>
      <c r="F529" s="3"/>
    </row>
    <row r="530" spans="1:6" ht="30" customHeight="1" x14ac:dyDescent="0.2">
      <c r="A530" s="24"/>
      <c r="B530" s="23"/>
      <c r="C530" s="13"/>
      <c r="D530" s="21"/>
      <c r="E530" s="3"/>
      <c r="F530" s="2"/>
    </row>
    <row r="531" spans="1:6" ht="30" customHeight="1" x14ac:dyDescent="0.2">
      <c r="A531" s="133">
        <v>54</v>
      </c>
      <c r="B531" s="119" t="s">
        <v>126</v>
      </c>
      <c r="C531" s="120"/>
      <c r="D531" s="120"/>
      <c r="E531" s="3"/>
      <c r="F531" s="51" t="s">
        <v>20</v>
      </c>
    </row>
    <row r="532" spans="1:6" ht="30" customHeight="1" x14ac:dyDescent="0.2">
      <c r="A532" s="134"/>
      <c r="B532" s="124"/>
      <c r="C532" s="118" t="s">
        <v>11</v>
      </c>
      <c r="D532" s="118"/>
      <c r="E532" s="3"/>
      <c r="F532" s="79"/>
    </row>
    <row r="533" spans="1:6" ht="89.25" x14ac:dyDescent="0.2">
      <c r="A533" s="134"/>
      <c r="B533" s="125"/>
      <c r="C533" s="15">
        <v>4</v>
      </c>
      <c r="D533" s="21" t="s">
        <v>121</v>
      </c>
      <c r="E533" s="3"/>
      <c r="F533" s="3"/>
    </row>
    <row r="534" spans="1:6" ht="76.5" x14ac:dyDescent="0.2">
      <c r="A534" s="134"/>
      <c r="B534" s="125"/>
      <c r="C534" s="15">
        <v>3</v>
      </c>
      <c r="D534" s="21" t="s">
        <v>122</v>
      </c>
      <c r="E534" s="3"/>
      <c r="F534" s="3"/>
    </row>
    <row r="535" spans="1:6" ht="63.75" x14ac:dyDescent="0.2">
      <c r="A535" s="134"/>
      <c r="B535" s="125"/>
      <c r="C535" s="15">
        <v>2</v>
      </c>
      <c r="D535" s="21" t="s">
        <v>123</v>
      </c>
      <c r="E535" s="3"/>
      <c r="F535" s="3"/>
    </row>
    <row r="536" spans="1:6" ht="30" customHeight="1" x14ac:dyDescent="0.2">
      <c r="A536" s="134"/>
      <c r="B536" s="125"/>
      <c r="C536" s="15">
        <v>1</v>
      </c>
      <c r="D536" s="21" t="s">
        <v>124</v>
      </c>
      <c r="E536" s="3"/>
      <c r="F536" s="2"/>
    </row>
    <row r="537" spans="1:6" ht="30" customHeight="1" x14ac:dyDescent="0.2">
      <c r="A537" s="134"/>
      <c r="B537" s="125"/>
      <c r="C537" s="13">
        <v>0</v>
      </c>
      <c r="D537" s="21" t="s">
        <v>125</v>
      </c>
    </row>
    <row r="538" spans="1:6" ht="30" customHeight="1" x14ac:dyDescent="0.2">
      <c r="A538" s="135"/>
      <c r="B538" s="126"/>
      <c r="C538" s="13" t="s">
        <v>0</v>
      </c>
      <c r="D538" s="17"/>
    </row>
  </sheetData>
  <mergeCells count="211">
    <mergeCell ref="A531:A538"/>
    <mergeCell ref="B532:B538"/>
    <mergeCell ref="A504:A511"/>
    <mergeCell ref="B505:B511"/>
    <mergeCell ref="B457:B460"/>
    <mergeCell ref="A457:A460"/>
    <mergeCell ref="B461:B464"/>
    <mergeCell ref="A461:A464"/>
    <mergeCell ref="B465:B468"/>
    <mergeCell ref="A465:A468"/>
    <mergeCell ref="B469:B475"/>
    <mergeCell ref="A469:A475"/>
    <mergeCell ref="A477:A481"/>
    <mergeCell ref="A493:A495"/>
    <mergeCell ref="A513:A520"/>
    <mergeCell ref="B522:D522"/>
    <mergeCell ref="C523:D523"/>
    <mergeCell ref="B513:D513"/>
    <mergeCell ref="C514:D514"/>
    <mergeCell ref="B504:D504"/>
    <mergeCell ref="C505:D505"/>
    <mergeCell ref="C497:D497"/>
    <mergeCell ref="C493:D493"/>
    <mergeCell ref="C477:D477"/>
    <mergeCell ref="A213:A216"/>
    <mergeCell ref="B217:B224"/>
    <mergeCell ref="A217:A224"/>
    <mergeCell ref="B225:B232"/>
    <mergeCell ref="C273:D273"/>
    <mergeCell ref="C288:D288"/>
    <mergeCell ref="C311:D311"/>
    <mergeCell ref="A7:C7"/>
    <mergeCell ref="A522:A529"/>
    <mergeCell ref="B523:B529"/>
    <mergeCell ref="C296:D296"/>
    <mergeCell ref="B296:B341"/>
    <mergeCell ref="A280:A294"/>
    <mergeCell ref="B280:B294"/>
    <mergeCell ref="B188:B194"/>
    <mergeCell ref="A188:A194"/>
    <mergeCell ref="A451:A456"/>
    <mergeCell ref="A225:A232"/>
    <mergeCell ref="B233:B239"/>
    <mergeCell ref="A233:A239"/>
    <mergeCell ref="A241:A264"/>
    <mergeCell ref="B242:B264"/>
    <mergeCell ref="A266:A278"/>
    <mergeCell ref="B266:B278"/>
    <mergeCell ref="A296:A341"/>
    <mergeCell ref="B343:B380"/>
    <mergeCell ref="A132:A137"/>
    <mergeCell ref="B139:B145"/>
    <mergeCell ref="A139:A145"/>
    <mergeCell ref="A147:A150"/>
    <mergeCell ref="B99:B105"/>
    <mergeCell ref="A99:A105"/>
    <mergeCell ref="A497:A502"/>
    <mergeCell ref="A343:A380"/>
    <mergeCell ref="B382:B388"/>
    <mergeCell ref="A382:A388"/>
    <mergeCell ref="A390:A404"/>
    <mergeCell ref="B390:B404"/>
    <mergeCell ref="A406:A413"/>
    <mergeCell ref="B407:B413"/>
    <mergeCell ref="B421:B423"/>
    <mergeCell ref="A421:A423"/>
    <mergeCell ref="A415:A420"/>
    <mergeCell ref="B426:B432"/>
    <mergeCell ref="A425:A436"/>
    <mergeCell ref="B439:B446"/>
    <mergeCell ref="A438:A446"/>
    <mergeCell ref="B128:C128"/>
    <mergeCell ref="A447:A450"/>
    <mergeCell ref="B451:B456"/>
    <mergeCell ref="A84:A90"/>
    <mergeCell ref="A92:A97"/>
    <mergeCell ref="B131:C131"/>
    <mergeCell ref="B127:C127"/>
    <mergeCell ref="B151:C151"/>
    <mergeCell ref="B148:C148"/>
    <mergeCell ref="B152:C152"/>
    <mergeCell ref="B155:C155"/>
    <mergeCell ref="B116:C116"/>
    <mergeCell ref="B122:C122"/>
    <mergeCell ref="C92:D92"/>
    <mergeCell ref="C99:D99"/>
    <mergeCell ref="C107:D107"/>
    <mergeCell ref="B115:D115"/>
    <mergeCell ref="B117:C117"/>
    <mergeCell ref="A152:A154"/>
    <mergeCell ref="B107:B113"/>
    <mergeCell ref="A107:A113"/>
    <mergeCell ref="A115:A125"/>
    <mergeCell ref="B123:C123"/>
    <mergeCell ref="B124:C124"/>
    <mergeCell ref="B125:C125"/>
    <mergeCell ref="A204:A208"/>
    <mergeCell ref="C132:D132"/>
    <mergeCell ref="C156:D156"/>
    <mergeCell ref="C165:D165"/>
    <mergeCell ref="C196:D196"/>
    <mergeCell ref="C177:D177"/>
    <mergeCell ref="C181:D181"/>
    <mergeCell ref="A156:A159"/>
    <mergeCell ref="A161:A164"/>
    <mergeCell ref="B165:B167"/>
    <mergeCell ref="A165:A167"/>
    <mergeCell ref="A169:A175"/>
    <mergeCell ref="A177:A179"/>
    <mergeCell ref="A181:A186"/>
    <mergeCell ref="B164:C164"/>
    <mergeCell ref="B162:C162"/>
    <mergeCell ref="B163:C163"/>
    <mergeCell ref="B149:C149"/>
    <mergeCell ref="B150:C150"/>
    <mergeCell ref="B153:C153"/>
    <mergeCell ref="A209:A212"/>
    <mergeCell ref="B196:B202"/>
    <mergeCell ref="B209:B212"/>
    <mergeCell ref="C532:D532"/>
    <mergeCell ref="B531:D531"/>
    <mergeCell ref="C10:D10"/>
    <mergeCell ref="B11:B17"/>
    <mergeCell ref="B28:B34"/>
    <mergeCell ref="B53:B59"/>
    <mergeCell ref="C76:D76"/>
    <mergeCell ref="C84:D84"/>
    <mergeCell ref="C461:D461"/>
    <mergeCell ref="C469:D469"/>
    <mergeCell ref="C451:D451"/>
    <mergeCell ref="C457:D457"/>
    <mergeCell ref="C447:D447"/>
    <mergeCell ref="B438:D438"/>
    <mergeCell ref="C434:D434"/>
    <mergeCell ref="C415:D415"/>
    <mergeCell ref="C421:D421"/>
    <mergeCell ref="C426:D426"/>
    <mergeCell ref="B126:C126"/>
    <mergeCell ref="A127:A130"/>
    <mergeCell ref="A196:A202"/>
    <mergeCell ref="C390:D390"/>
    <mergeCell ref="C351:D351"/>
    <mergeCell ref="C358:D358"/>
    <mergeCell ref="F10:F11"/>
    <mergeCell ref="C398:D398"/>
    <mergeCell ref="C407:D407"/>
    <mergeCell ref="B406:D406"/>
    <mergeCell ref="C11:D11"/>
    <mergeCell ref="C19:D19"/>
    <mergeCell ref="B129:C129"/>
    <mergeCell ref="B130:C130"/>
    <mergeCell ref="B147:D147"/>
    <mergeCell ref="B156:B159"/>
    <mergeCell ref="B161:C161"/>
    <mergeCell ref="B84:B90"/>
    <mergeCell ref="B132:B137"/>
    <mergeCell ref="C319:D319"/>
    <mergeCell ref="C327:D327"/>
    <mergeCell ref="C335:D335"/>
    <mergeCell ref="C343:D343"/>
    <mergeCell ref="B154:C154"/>
    <mergeCell ref="C139:D139"/>
    <mergeCell ref="B205:B208"/>
    <mergeCell ref="A11:A17"/>
    <mergeCell ref="C188:D188"/>
    <mergeCell ref="C169:D169"/>
    <mergeCell ref="C366:D366"/>
    <mergeCell ref="C266:D266"/>
    <mergeCell ref="B19:B25"/>
    <mergeCell ref="A19:A25"/>
    <mergeCell ref="C28:D28"/>
    <mergeCell ref="B27:D27"/>
    <mergeCell ref="B52:D52"/>
    <mergeCell ref="C53:D53"/>
    <mergeCell ref="C61:D61"/>
    <mergeCell ref="A52:A67"/>
    <mergeCell ref="B61:B67"/>
    <mergeCell ref="C69:D69"/>
    <mergeCell ref="B69:B74"/>
    <mergeCell ref="A69:A82"/>
    <mergeCell ref="B76:B82"/>
    <mergeCell ref="A27:A34"/>
    <mergeCell ref="C36:D36"/>
    <mergeCell ref="B36:B42"/>
    <mergeCell ref="A36:A42"/>
    <mergeCell ref="A44:A50"/>
    <mergeCell ref="B44:B50"/>
    <mergeCell ref="B514:B520"/>
    <mergeCell ref="C484:D484"/>
    <mergeCell ref="B177:B178"/>
    <mergeCell ref="C44:D44"/>
    <mergeCell ref="B447:B450"/>
    <mergeCell ref="C439:D439"/>
    <mergeCell ref="C465:D465"/>
    <mergeCell ref="B204:D204"/>
    <mergeCell ref="C205:D205"/>
    <mergeCell ref="C233:D233"/>
    <mergeCell ref="C242:D242"/>
    <mergeCell ref="B241:D241"/>
    <mergeCell ref="C250:D250"/>
    <mergeCell ref="C303:D303"/>
    <mergeCell ref="C209:D209"/>
    <mergeCell ref="C213:D213"/>
    <mergeCell ref="C217:D217"/>
    <mergeCell ref="C225:D225"/>
    <mergeCell ref="C280:D280"/>
    <mergeCell ref="C258:D258"/>
    <mergeCell ref="B213:B216"/>
    <mergeCell ref="B425:D425"/>
    <mergeCell ref="C382:D382"/>
    <mergeCell ref="C374:D374"/>
  </mergeCells>
  <dataValidations count="8">
    <dataValidation type="decimal" errorStyle="warning" allowBlank="1" showInputMessage="1" showErrorMessage="1" error="Isi dengan nilai 0 sd 4" sqref="D43">
      <formula1>0</formula1>
      <formula2>4</formula2>
    </dataValidation>
    <dataValidation type="decimal" allowBlank="1" showInputMessage="1" showErrorMessage="1" error="Isi dengan nilai 1 sd 4" sqref="D67 D82 D113 D105 D117:D118 D122:D124 D137 D264 D301 D309">
      <formula1>1</formula1>
      <formula2>4</formula2>
    </dataValidation>
    <dataValidation type="decimal" allowBlank="1" showInputMessage="1" showErrorMessage="1" error="Isi dengan nilai 2 sd 4" sqref="D74 D271 D278">
      <formula1>2</formula1>
      <formula2>4</formula2>
    </dataValidation>
    <dataValidation type="decimal" allowBlank="1" showInputMessage="1" showErrorMessage="1" error="Isi dengan nilai 0 sd 4" sqref="D59 D17 D294 D25 D34 D42 D50 D530 D286 D90 D145 D194 D202 D223 D231 D239 D248 D256">
      <formula1>0</formula1>
      <formula2>4</formula2>
    </dataValidation>
    <dataValidation type="decimal" allowBlank="1" showInputMessage="1" showErrorMessage="1" error="Isi dengan nilai 0-4" sqref="D511">
      <formula1>0</formula1>
      <formula2>4</formula2>
    </dataValidation>
    <dataValidation type="decimal" allowBlank="1" showInputMessage="1" showErrorMessage="1" error="Isi dengan nilai 2-4" sqref="D502">
      <formula1>2</formula1>
      <formula2>4</formula2>
    </dataValidation>
    <dataValidation type="whole" allowBlank="1" showInputMessage="1" showErrorMessage="1" error="Isi dengan nilai 0 sd 4" sqref="D317 D325 D333 D341 D349 D364 D372 D396 D404 D413 D432 D445 D475 D520 D529 D538">
      <formula1>0</formula1>
      <formula2>4</formula2>
    </dataValidation>
    <dataValidation type="whole" allowBlank="1" showInputMessage="1" showErrorMessage="1" error="Isi dengan nilai 1 sd 4" sqref="D356 D380 D388">
      <formula1>1</formula1>
      <formula2>4</formula2>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zoomScale="70" zoomScaleNormal="70" workbookViewId="0">
      <selection activeCell="C13" sqref="C13:D13"/>
    </sheetView>
  </sheetViews>
  <sheetFormatPr defaultRowHeight="12.75" x14ac:dyDescent="0.2"/>
  <cols>
    <col min="1" max="1" width="6.83203125" style="14" customWidth="1"/>
    <col min="2" max="2" width="19.83203125" style="1" customWidth="1"/>
    <col min="3" max="3" width="8.83203125" style="1" customWidth="1"/>
    <col min="4" max="4" width="65.83203125" style="1" customWidth="1"/>
    <col min="5" max="5" width="51.33203125" style="1" customWidth="1"/>
    <col min="6" max="8" width="12" style="14" customWidth="1"/>
    <col min="10" max="10" width="18.33203125" style="1" bestFit="1" customWidth="1"/>
    <col min="11" max="11" width="18.5" style="1" customWidth="1"/>
    <col min="12" max="12" width="9.33203125" style="1"/>
  </cols>
  <sheetData>
    <row r="1" spans="1:12" s="72" customFormat="1" ht="15.75" x14ac:dyDescent="0.2">
      <c r="A1" s="71" t="s">
        <v>428</v>
      </c>
      <c r="B1" s="71"/>
      <c r="C1" s="71"/>
      <c r="D1" s="71"/>
      <c r="E1" s="71"/>
      <c r="F1" s="71"/>
    </row>
    <row r="2" spans="1:12" s="70" customFormat="1" ht="15.75" x14ac:dyDescent="0.2">
      <c r="A2" s="69" t="s">
        <v>421</v>
      </c>
      <c r="B2" s="69"/>
      <c r="C2" s="69"/>
      <c r="D2" s="69" t="str">
        <f>+'Hitung F1'!D2</f>
        <v xml:space="preserve">: </v>
      </c>
      <c r="E2" s="69"/>
      <c r="F2" s="69"/>
    </row>
    <row r="3" spans="1:12" s="70" customFormat="1" ht="15.75" x14ac:dyDescent="0.2">
      <c r="A3" s="69" t="s">
        <v>426</v>
      </c>
      <c r="B3" s="69"/>
      <c r="C3" s="69"/>
      <c r="D3" s="69" t="str">
        <f>+'Hitung F1'!D3</f>
        <v xml:space="preserve">: </v>
      </c>
      <c r="E3" s="69"/>
      <c r="F3" s="69"/>
    </row>
    <row r="4" spans="1:12" s="70" customFormat="1" ht="15.75" x14ac:dyDescent="0.2">
      <c r="A4" s="69" t="s">
        <v>422</v>
      </c>
      <c r="B4" s="69"/>
      <c r="C4" s="69"/>
      <c r="D4" s="69" t="str">
        <f>+'Hitung F1'!D4</f>
        <v xml:space="preserve">: </v>
      </c>
      <c r="E4" s="69"/>
      <c r="F4" s="69"/>
    </row>
    <row r="5" spans="1:12" s="70" customFormat="1" ht="20.100000000000001" customHeight="1" x14ac:dyDescent="0.2">
      <c r="A5" s="73" t="s">
        <v>423</v>
      </c>
      <c r="B5" s="69"/>
      <c r="C5" s="69"/>
      <c r="D5" s="69" t="str">
        <f>+'Hitung F1'!D5</f>
        <v xml:space="preserve">: </v>
      </c>
      <c r="E5" s="69"/>
      <c r="F5" s="69"/>
    </row>
    <row r="6" spans="1:12" s="70" customFormat="1" ht="20.100000000000001" customHeight="1" x14ac:dyDescent="0.2">
      <c r="A6" s="73" t="s">
        <v>424</v>
      </c>
      <c r="B6" s="69"/>
      <c r="C6" s="69"/>
      <c r="D6" s="69" t="str">
        <f>+'Hitung F1'!D6</f>
        <v xml:space="preserve">: </v>
      </c>
      <c r="E6" s="69"/>
      <c r="F6" s="69"/>
    </row>
    <row r="7" spans="1:12" s="70" customFormat="1" ht="20.100000000000001" customHeight="1" x14ac:dyDescent="0.2">
      <c r="A7" s="158" t="s">
        <v>425</v>
      </c>
      <c r="B7" s="158"/>
      <c r="C7" s="158"/>
      <c r="D7" s="69" t="str">
        <f>+'Hitung F1'!D7</f>
        <v xml:space="preserve">: </v>
      </c>
      <c r="E7" s="74"/>
      <c r="F7" s="74"/>
    </row>
    <row r="8" spans="1:12" ht="20.100000000000001" customHeight="1" x14ac:dyDescent="0.2">
      <c r="A8" s="46"/>
      <c r="B8" s="3"/>
      <c r="C8" s="47"/>
      <c r="D8" s="3"/>
      <c r="E8" s="3"/>
      <c r="F8" s="3"/>
      <c r="G8"/>
      <c r="H8"/>
      <c r="J8"/>
      <c r="K8"/>
      <c r="L8"/>
    </row>
    <row r="9" spans="1:12" s="50" customFormat="1" ht="30" customHeight="1" x14ac:dyDescent="0.2">
      <c r="A9" s="51" t="s">
        <v>3</v>
      </c>
      <c r="B9" s="51" t="s">
        <v>4</v>
      </c>
      <c r="C9" s="150" t="s">
        <v>5</v>
      </c>
      <c r="D9" s="150"/>
      <c r="E9" s="51" t="s">
        <v>20</v>
      </c>
      <c r="F9" s="51" t="s">
        <v>0</v>
      </c>
      <c r="G9" s="51" t="s">
        <v>394</v>
      </c>
      <c r="H9" s="51" t="s">
        <v>395</v>
      </c>
      <c r="J9" s="150" t="s">
        <v>418</v>
      </c>
      <c r="K9" s="150"/>
      <c r="L9" s="67"/>
    </row>
    <row r="10" spans="1:12" s="52" customFormat="1" ht="30" customHeight="1" x14ac:dyDescent="0.2">
      <c r="A10" s="44">
        <v>1</v>
      </c>
      <c r="B10" s="33" t="s">
        <v>6</v>
      </c>
      <c r="C10" s="119" t="s">
        <v>7</v>
      </c>
      <c r="D10" s="119"/>
      <c r="E10" s="32">
        <f>+'Hitung F1'!F12</f>
        <v>0</v>
      </c>
      <c r="F10" s="11">
        <f>+'Hitung F1'!D17</f>
        <v>0</v>
      </c>
      <c r="G10" s="11">
        <v>2.5</v>
      </c>
      <c r="H10" s="11">
        <f>+G10*F10</f>
        <v>0</v>
      </c>
      <c r="J10" s="10" t="s">
        <v>419</v>
      </c>
      <c r="K10" s="68">
        <f>+SUM(H:H)</f>
        <v>28.375</v>
      </c>
    </row>
    <row r="11" spans="1:12" ht="39" customHeight="1" x14ac:dyDescent="0.2">
      <c r="A11" s="44">
        <v>2</v>
      </c>
      <c r="B11" s="33" t="s">
        <v>19</v>
      </c>
      <c r="C11" s="119" t="s">
        <v>8</v>
      </c>
      <c r="D11" s="119"/>
      <c r="E11" s="32">
        <f>+'Hitung F1'!F20</f>
        <v>0</v>
      </c>
      <c r="F11" s="11">
        <f>+'Hitung F1'!D25</f>
        <v>0</v>
      </c>
      <c r="G11" s="11">
        <v>2.5</v>
      </c>
      <c r="H11" s="11">
        <f t="shared" ref="H11:H73" si="0">+G11*F11</f>
        <v>0</v>
      </c>
      <c r="J11" s="10" t="s">
        <v>420</v>
      </c>
      <c r="K11" s="68" t="str">
        <f>+IF(K10&gt;=361, "Unggul", IF(K10&gt;=300,"Baik Sekali",IF(K10&gt;=200,"Baik","Tidak Terakreditasi")))</f>
        <v>Tidak Terakreditasi</v>
      </c>
    </row>
    <row r="12" spans="1:12" ht="30" customHeight="1" x14ac:dyDescent="0.2">
      <c r="A12" s="173">
        <v>3</v>
      </c>
      <c r="B12" s="119" t="s">
        <v>1</v>
      </c>
      <c r="C12" s="120"/>
      <c r="D12" s="120"/>
      <c r="E12" s="51"/>
      <c r="F12" s="51"/>
      <c r="G12" s="11"/>
      <c r="H12" s="11"/>
    </row>
    <row r="13" spans="1:12" ht="60" customHeight="1" x14ac:dyDescent="0.2">
      <c r="A13" s="173"/>
      <c r="B13" s="32" t="s">
        <v>2</v>
      </c>
      <c r="C13" s="118" t="s">
        <v>27</v>
      </c>
      <c r="D13" s="118"/>
      <c r="E13" s="32">
        <f>+'Hitung F1'!F28</f>
        <v>0</v>
      </c>
      <c r="F13" s="11">
        <f>+'Hitung F1'!D34</f>
        <v>0</v>
      </c>
      <c r="G13" s="11">
        <v>1.25</v>
      </c>
      <c r="H13" s="11">
        <f t="shared" si="0"/>
        <v>0</v>
      </c>
    </row>
    <row r="14" spans="1:12" ht="30" customHeight="1" x14ac:dyDescent="0.2">
      <c r="A14" s="27">
        <v>4</v>
      </c>
      <c r="B14" s="11"/>
      <c r="C14" s="118" t="s">
        <v>33</v>
      </c>
      <c r="D14" s="118"/>
      <c r="E14" s="32">
        <f>+'Hitung F1'!F36</f>
        <v>0</v>
      </c>
      <c r="F14" s="11">
        <f>+'Hitung F1'!D42</f>
        <v>0</v>
      </c>
      <c r="G14" s="11">
        <v>1.25</v>
      </c>
      <c r="H14" s="11">
        <f t="shared" si="0"/>
        <v>0</v>
      </c>
    </row>
    <row r="15" spans="1:12" ht="45.75" customHeight="1" x14ac:dyDescent="0.2">
      <c r="A15" s="27">
        <v>5</v>
      </c>
      <c r="B15" s="32"/>
      <c r="C15" s="118" t="s">
        <v>39</v>
      </c>
      <c r="D15" s="118"/>
      <c r="E15" s="32">
        <f>+'Hitung F1'!F44</f>
        <v>0</v>
      </c>
      <c r="F15" s="11">
        <f>+'Hitung F1'!D50</f>
        <v>0</v>
      </c>
      <c r="G15" s="11">
        <v>1.25</v>
      </c>
      <c r="H15" s="11">
        <f t="shared" si="0"/>
        <v>0</v>
      </c>
    </row>
    <row r="16" spans="1:12" ht="30" customHeight="1" x14ac:dyDescent="0.2">
      <c r="A16" s="127">
        <v>6</v>
      </c>
      <c r="B16" s="119" t="s">
        <v>387</v>
      </c>
      <c r="C16" s="120"/>
      <c r="D16" s="120"/>
      <c r="E16" s="51"/>
      <c r="F16" s="51"/>
      <c r="G16" s="11">
        <v>0</v>
      </c>
      <c r="H16" s="11">
        <f t="shared" si="0"/>
        <v>0</v>
      </c>
    </row>
    <row r="17" spans="1:8" ht="30" customHeight="1" x14ac:dyDescent="0.2">
      <c r="A17" s="127"/>
      <c r="B17" s="32" t="s">
        <v>10</v>
      </c>
      <c r="C17" s="118" t="s">
        <v>45</v>
      </c>
      <c r="D17" s="118"/>
      <c r="E17" s="32">
        <f>+'Hitung F1'!F53</f>
        <v>0</v>
      </c>
      <c r="F17" s="11">
        <f>+'Hitung F1'!D59</f>
        <v>0</v>
      </c>
      <c r="G17" s="11">
        <v>1.25</v>
      </c>
      <c r="H17" s="11">
        <f t="shared" si="0"/>
        <v>0</v>
      </c>
    </row>
    <row r="18" spans="1:8" ht="98.25" customHeight="1" x14ac:dyDescent="0.2">
      <c r="A18" s="127"/>
      <c r="B18" s="32"/>
      <c r="C18" s="118" t="s">
        <v>51</v>
      </c>
      <c r="D18" s="118"/>
      <c r="E18" s="32">
        <f>+'Hitung F1'!F61</f>
        <v>0</v>
      </c>
      <c r="F18" s="11">
        <f>+'Hitung F1'!D67</f>
        <v>0</v>
      </c>
      <c r="G18" s="11">
        <v>0.625</v>
      </c>
      <c r="H18" s="11">
        <f t="shared" si="0"/>
        <v>0</v>
      </c>
    </row>
    <row r="19" spans="1:8" ht="30" customHeight="1" x14ac:dyDescent="0.2">
      <c r="A19" s="175">
        <v>7</v>
      </c>
      <c r="B19" s="146" t="s">
        <v>57</v>
      </c>
      <c r="C19" s="118" t="s">
        <v>58</v>
      </c>
      <c r="D19" s="118"/>
      <c r="E19" s="32">
        <f>+'Hitung F1'!F69</f>
        <v>0</v>
      </c>
      <c r="F19" s="11">
        <f>+'Hitung F1'!D74</f>
        <v>0</v>
      </c>
      <c r="G19" s="11">
        <v>0.625</v>
      </c>
      <c r="H19" s="11">
        <f t="shared" si="0"/>
        <v>0</v>
      </c>
    </row>
    <row r="20" spans="1:8" ht="97.5" customHeight="1" x14ac:dyDescent="0.2">
      <c r="A20" s="175"/>
      <c r="B20" s="148"/>
      <c r="C20" s="118" t="s">
        <v>63</v>
      </c>
      <c r="D20" s="118"/>
      <c r="E20" s="32">
        <f>+'Hitung F1'!F76</f>
        <v>0</v>
      </c>
      <c r="F20" s="11">
        <f>+'Hitung F1'!D82</f>
        <v>0</v>
      </c>
      <c r="G20" s="11">
        <v>0.625</v>
      </c>
      <c r="H20" s="11">
        <f t="shared" si="0"/>
        <v>0</v>
      </c>
    </row>
    <row r="21" spans="1:8" ht="97.5" customHeight="1" x14ac:dyDescent="0.2">
      <c r="A21" s="11">
        <v>8</v>
      </c>
      <c r="B21" s="9" t="s">
        <v>68</v>
      </c>
      <c r="C21" s="118" t="s">
        <v>69</v>
      </c>
      <c r="D21" s="118"/>
      <c r="E21" s="32">
        <f>+'Hitung F1'!F84</f>
        <v>0</v>
      </c>
      <c r="F21" s="11">
        <f>+'Hitung F1'!D90</f>
        <v>0</v>
      </c>
      <c r="G21" s="11">
        <v>0.625</v>
      </c>
      <c r="H21" s="11">
        <f t="shared" si="0"/>
        <v>0</v>
      </c>
    </row>
    <row r="22" spans="1:8" ht="120" customHeight="1" x14ac:dyDescent="0.2">
      <c r="A22" s="11">
        <v>9</v>
      </c>
      <c r="B22" s="9" t="s">
        <v>75</v>
      </c>
      <c r="C22" s="118" t="s">
        <v>379</v>
      </c>
      <c r="D22" s="118"/>
      <c r="E22" s="32">
        <f>+'Hitung F1'!F92</f>
        <v>0</v>
      </c>
      <c r="F22" s="11">
        <f>+'Hitung F1'!D97</f>
        <v>0</v>
      </c>
      <c r="G22" s="11">
        <v>0.625</v>
      </c>
      <c r="H22" s="11">
        <f t="shared" si="0"/>
        <v>0</v>
      </c>
    </row>
    <row r="23" spans="1:8" ht="101.25" customHeight="1" x14ac:dyDescent="0.2">
      <c r="A23" s="27">
        <v>10</v>
      </c>
      <c r="B23" s="34" t="s">
        <v>76</v>
      </c>
      <c r="C23" s="118" t="s">
        <v>89</v>
      </c>
      <c r="D23" s="123"/>
      <c r="E23" s="32">
        <f>+'Hitung F1'!F99</f>
        <v>0</v>
      </c>
      <c r="F23" s="11">
        <f>+'Hitung F1'!D105</f>
        <v>0</v>
      </c>
      <c r="G23" s="11">
        <v>1.25</v>
      </c>
      <c r="H23" s="11">
        <f t="shared" si="0"/>
        <v>0</v>
      </c>
    </row>
    <row r="24" spans="1:8" ht="174" customHeight="1" x14ac:dyDescent="0.2">
      <c r="A24" s="27">
        <v>11</v>
      </c>
      <c r="B24" s="34" t="s">
        <v>12</v>
      </c>
      <c r="C24" s="118" t="s">
        <v>82</v>
      </c>
      <c r="D24" s="123"/>
      <c r="E24" s="32">
        <f>+'Hitung F1'!F107</f>
        <v>0</v>
      </c>
      <c r="F24" s="11">
        <f>+'Hitung F1'!D113</f>
        <v>0</v>
      </c>
      <c r="G24" s="11">
        <v>1.25</v>
      </c>
      <c r="H24" s="11">
        <f t="shared" si="0"/>
        <v>0</v>
      </c>
    </row>
    <row r="25" spans="1:8" ht="30" customHeight="1" x14ac:dyDescent="0.2">
      <c r="A25" s="127">
        <v>12</v>
      </c>
      <c r="B25" s="119" t="s">
        <v>388</v>
      </c>
      <c r="C25" s="120"/>
      <c r="D25" s="120"/>
      <c r="E25" s="51"/>
      <c r="F25" s="51"/>
      <c r="G25" s="11"/>
      <c r="H25" s="11"/>
    </row>
    <row r="26" spans="1:8" ht="113.25" customHeight="1" x14ac:dyDescent="0.2">
      <c r="A26" s="127"/>
      <c r="B26" s="151" t="s">
        <v>377</v>
      </c>
      <c r="C26" s="151"/>
      <c r="D26" s="9" t="s">
        <v>90</v>
      </c>
      <c r="E26" s="32">
        <f>+'Hitung F1'!F116</f>
        <v>0</v>
      </c>
      <c r="F26" s="11">
        <f>+'Hitung F1'!D125</f>
        <v>0.2</v>
      </c>
      <c r="G26" s="11">
        <v>1.25</v>
      </c>
      <c r="H26" s="11">
        <f t="shared" si="0"/>
        <v>0.25</v>
      </c>
    </row>
    <row r="27" spans="1:8" ht="30" customHeight="1" x14ac:dyDescent="0.2">
      <c r="A27" s="27">
        <v>13</v>
      </c>
      <c r="B27" s="151" t="s">
        <v>87</v>
      </c>
      <c r="C27" s="151"/>
      <c r="D27" s="34" t="s">
        <v>88</v>
      </c>
      <c r="E27" s="32">
        <f>+'Hitung F1'!F127</f>
        <v>0</v>
      </c>
      <c r="F27" s="11">
        <f>+'Hitung F1'!D130</f>
        <v>2</v>
      </c>
      <c r="G27" s="11">
        <v>0.625</v>
      </c>
      <c r="H27" s="11">
        <f t="shared" si="0"/>
        <v>1.25</v>
      </c>
    </row>
    <row r="28" spans="1:8" ht="33" customHeight="1" x14ac:dyDescent="0.2">
      <c r="A28" s="27">
        <v>14</v>
      </c>
      <c r="B28" s="34" t="s">
        <v>98</v>
      </c>
      <c r="C28" s="118" t="s">
        <v>99</v>
      </c>
      <c r="D28" s="118"/>
      <c r="E28" s="32">
        <f>+'Hitung F1'!F132</f>
        <v>0</v>
      </c>
      <c r="F28" s="11">
        <f>+'Hitung F1'!D137</f>
        <v>0</v>
      </c>
      <c r="G28" s="11">
        <v>1.25</v>
      </c>
      <c r="H28" s="11">
        <f t="shared" si="0"/>
        <v>0</v>
      </c>
    </row>
    <row r="29" spans="1:8" ht="62.25" customHeight="1" x14ac:dyDescent="0.2">
      <c r="A29" s="27">
        <v>15</v>
      </c>
      <c r="B29" s="9" t="s">
        <v>13</v>
      </c>
      <c r="C29" s="118" t="s">
        <v>104</v>
      </c>
      <c r="D29" s="118"/>
      <c r="E29" s="32">
        <f>+'Hitung F1'!F139</f>
        <v>0</v>
      </c>
      <c r="F29" s="11">
        <f>+'Hitung F1'!D145</f>
        <v>0</v>
      </c>
      <c r="G29" s="11">
        <v>1.25</v>
      </c>
      <c r="H29" s="11">
        <f t="shared" si="0"/>
        <v>0</v>
      </c>
    </row>
    <row r="30" spans="1:8" ht="30" customHeight="1" x14ac:dyDescent="0.2">
      <c r="A30" s="127">
        <v>16</v>
      </c>
      <c r="B30" s="119" t="s">
        <v>389</v>
      </c>
      <c r="C30" s="120"/>
      <c r="D30" s="120"/>
      <c r="E30" s="51"/>
      <c r="F30" s="51"/>
      <c r="G30" s="11"/>
      <c r="H30" s="11"/>
    </row>
    <row r="31" spans="1:8" ht="30" customHeight="1" x14ac:dyDescent="0.2">
      <c r="A31" s="127"/>
      <c r="B31" s="165" t="s">
        <v>378</v>
      </c>
      <c r="C31" s="166"/>
      <c r="D31" s="34" t="s">
        <v>110</v>
      </c>
      <c r="E31" s="32">
        <f>+'Hitung F1'!F148</f>
        <v>0</v>
      </c>
      <c r="F31" s="11">
        <f>+'Hitung F1'!D150</f>
        <v>2</v>
      </c>
      <c r="G31" s="11">
        <v>1.25</v>
      </c>
      <c r="H31" s="11">
        <f t="shared" si="0"/>
        <v>2.5</v>
      </c>
    </row>
    <row r="32" spans="1:8" ht="30" customHeight="1" x14ac:dyDescent="0.2">
      <c r="A32" s="27">
        <v>17</v>
      </c>
      <c r="B32" s="167"/>
      <c r="C32" s="168"/>
      <c r="D32" s="34" t="s">
        <v>113</v>
      </c>
      <c r="E32" s="32">
        <f>+'Hitung F1'!F152</f>
        <v>0</v>
      </c>
      <c r="F32" s="11">
        <f>+'Hitung F1'!D154</f>
        <v>2</v>
      </c>
      <c r="G32" s="11">
        <v>1.25</v>
      </c>
      <c r="H32" s="11">
        <f t="shared" si="0"/>
        <v>2.5</v>
      </c>
    </row>
    <row r="33" spans="1:8" ht="77.25" customHeight="1" x14ac:dyDescent="0.2">
      <c r="A33" s="27">
        <v>18</v>
      </c>
      <c r="B33" s="34" t="s">
        <v>171</v>
      </c>
      <c r="C33" s="123" t="s">
        <v>172</v>
      </c>
      <c r="D33" s="123"/>
      <c r="E33" s="32">
        <f>+'Hitung F1'!F156</f>
        <v>0</v>
      </c>
      <c r="F33" s="11">
        <f>+'Hitung F1'!D159</f>
        <v>0</v>
      </c>
      <c r="G33" s="11">
        <v>1.25</v>
      </c>
      <c r="H33" s="11">
        <f t="shared" si="0"/>
        <v>0</v>
      </c>
    </row>
    <row r="34" spans="1:8" ht="30" customHeight="1" x14ac:dyDescent="0.2">
      <c r="A34" s="27">
        <v>19</v>
      </c>
      <c r="B34" s="151" t="s">
        <v>116</v>
      </c>
      <c r="C34" s="151"/>
      <c r="D34" s="9" t="s">
        <v>117</v>
      </c>
      <c r="E34" s="32">
        <f>+'Hitung F1'!F161</f>
        <v>0</v>
      </c>
      <c r="F34" s="11">
        <f>+'Hitung F1'!D163</f>
        <v>0</v>
      </c>
      <c r="G34" s="11">
        <v>1.25</v>
      </c>
      <c r="H34" s="11">
        <f t="shared" si="0"/>
        <v>0</v>
      </c>
    </row>
    <row r="35" spans="1:8" ht="172.5" customHeight="1" x14ac:dyDescent="0.2">
      <c r="A35" s="27">
        <v>17</v>
      </c>
      <c r="B35" s="15"/>
      <c r="C35" s="123" t="s">
        <v>168</v>
      </c>
      <c r="D35" s="123"/>
      <c r="E35" s="32">
        <f>+'Hitung F1'!F165</f>
        <v>0</v>
      </c>
      <c r="F35" s="11">
        <f>+'Hitung F1'!D167</f>
        <v>2</v>
      </c>
      <c r="G35" s="11">
        <v>1.25</v>
      </c>
      <c r="H35" s="11">
        <f t="shared" si="0"/>
        <v>2.5</v>
      </c>
    </row>
    <row r="36" spans="1:8" ht="137.25" customHeight="1" x14ac:dyDescent="0.2">
      <c r="A36" s="27">
        <v>18</v>
      </c>
      <c r="B36" s="34" t="s">
        <v>119</v>
      </c>
      <c r="C36" s="123" t="s">
        <v>166</v>
      </c>
      <c r="D36" s="123"/>
      <c r="E36" s="32">
        <f>+'Hitung F1'!F169</f>
        <v>0</v>
      </c>
      <c r="F36" s="11">
        <f>+'Hitung F1'!D175</f>
        <v>0</v>
      </c>
      <c r="G36" s="11">
        <v>1.25</v>
      </c>
      <c r="H36" s="11">
        <f t="shared" si="0"/>
        <v>0</v>
      </c>
    </row>
    <row r="37" spans="1:8" ht="30" customHeight="1" x14ac:dyDescent="0.2">
      <c r="A37" s="27">
        <v>19</v>
      </c>
      <c r="B37" s="34" t="s">
        <v>119</v>
      </c>
      <c r="C37" s="123" t="s">
        <v>170</v>
      </c>
      <c r="D37" s="123"/>
      <c r="E37" s="32">
        <f>+'Hitung F1'!F177</f>
        <v>0</v>
      </c>
      <c r="F37" s="11">
        <f>+'Hitung F1'!D179</f>
        <v>2</v>
      </c>
      <c r="G37" s="11">
        <v>1.25</v>
      </c>
      <c r="H37" s="11">
        <f t="shared" si="0"/>
        <v>2.5</v>
      </c>
    </row>
    <row r="38" spans="1:8" ht="180" customHeight="1" x14ac:dyDescent="0.2">
      <c r="A38" s="27">
        <v>20</v>
      </c>
      <c r="B38" s="63" t="s">
        <v>119</v>
      </c>
      <c r="C38" s="118" t="s">
        <v>173</v>
      </c>
      <c r="D38" s="118"/>
      <c r="E38" s="32">
        <f>+'Hitung F1'!F181</f>
        <v>0</v>
      </c>
      <c r="F38" s="11">
        <f>+'Hitung F1'!D186</f>
        <v>2</v>
      </c>
      <c r="G38" s="11">
        <v>1.25</v>
      </c>
      <c r="H38" s="11">
        <f t="shared" si="0"/>
        <v>2.5</v>
      </c>
    </row>
    <row r="39" spans="1:8" ht="30" customHeight="1" x14ac:dyDescent="0.2">
      <c r="A39" s="27">
        <v>21</v>
      </c>
      <c r="B39" s="34" t="s">
        <v>174</v>
      </c>
      <c r="C39" s="118" t="s">
        <v>175</v>
      </c>
      <c r="D39" s="118"/>
      <c r="E39" s="32">
        <f>+'Hitung F1'!F188</f>
        <v>0</v>
      </c>
      <c r="F39" s="11">
        <f>+'Hitung F1'!D194</f>
        <v>0</v>
      </c>
      <c r="G39" s="11">
        <v>1.25</v>
      </c>
      <c r="H39" s="11">
        <f t="shared" si="0"/>
        <v>0</v>
      </c>
    </row>
    <row r="40" spans="1:8" ht="99.95" customHeight="1" x14ac:dyDescent="0.2">
      <c r="A40" s="27">
        <v>22</v>
      </c>
      <c r="B40" s="9" t="s">
        <v>181</v>
      </c>
      <c r="C40" s="118" t="s">
        <v>182</v>
      </c>
      <c r="D40" s="118"/>
      <c r="E40" s="32">
        <f>+'Hitung F1'!F196</f>
        <v>0</v>
      </c>
      <c r="F40" s="11">
        <f>+'Hitung F1'!D202</f>
        <v>0</v>
      </c>
      <c r="G40" s="11">
        <v>1.25</v>
      </c>
      <c r="H40" s="11">
        <f t="shared" si="0"/>
        <v>0</v>
      </c>
    </row>
    <row r="41" spans="1:8" ht="30" customHeight="1" x14ac:dyDescent="0.2">
      <c r="A41" s="127">
        <v>23</v>
      </c>
      <c r="B41" s="119" t="s">
        <v>390</v>
      </c>
      <c r="C41" s="120"/>
      <c r="D41" s="120"/>
      <c r="E41" s="51"/>
      <c r="F41" s="51"/>
      <c r="G41" s="11"/>
      <c r="H41" s="11"/>
    </row>
    <row r="42" spans="1:8" ht="60" customHeight="1" x14ac:dyDescent="0.2">
      <c r="A42" s="127"/>
      <c r="B42" s="34" t="s">
        <v>381</v>
      </c>
      <c r="C42" s="151" t="s">
        <v>380</v>
      </c>
      <c r="D42" s="151"/>
      <c r="E42" s="32">
        <f>+'Hitung F1'!F205</f>
        <v>0</v>
      </c>
      <c r="F42" s="11">
        <f>+'Hitung F1'!D207</f>
        <v>0</v>
      </c>
      <c r="G42" s="11">
        <v>2.5</v>
      </c>
      <c r="H42" s="11">
        <f t="shared" si="0"/>
        <v>0</v>
      </c>
    </row>
    <row r="43" spans="1:8" ht="30" customHeight="1" x14ac:dyDescent="0.2">
      <c r="A43" s="27">
        <v>24</v>
      </c>
      <c r="B43" s="11"/>
      <c r="C43" s="151" t="s">
        <v>189</v>
      </c>
      <c r="D43" s="151"/>
      <c r="E43" s="32">
        <f>+'Hitung F1'!F209</f>
        <v>0</v>
      </c>
      <c r="F43" s="11">
        <f>+'Hitung F1'!D211</f>
        <v>0</v>
      </c>
      <c r="G43" s="11">
        <v>2.5</v>
      </c>
      <c r="H43" s="11">
        <f t="shared" si="0"/>
        <v>0</v>
      </c>
    </row>
    <row r="44" spans="1:8" ht="30" customHeight="1" x14ac:dyDescent="0.2">
      <c r="A44" s="27">
        <v>25</v>
      </c>
      <c r="B44" s="11"/>
      <c r="C44" s="151" t="s">
        <v>191</v>
      </c>
      <c r="D44" s="151"/>
      <c r="E44" s="32">
        <f>+'Hitung F1'!F213</f>
        <v>0</v>
      </c>
      <c r="F44" s="11">
        <f>+'Hitung F1'!D215</f>
        <v>0</v>
      </c>
      <c r="G44" s="11">
        <v>2.5</v>
      </c>
      <c r="H44" s="11">
        <f t="shared" si="0"/>
        <v>0</v>
      </c>
    </row>
    <row r="45" spans="1:8" ht="60" customHeight="1" x14ac:dyDescent="0.2">
      <c r="A45" s="27">
        <v>26</v>
      </c>
      <c r="B45" s="11"/>
      <c r="C45" s="118" t="s">
        <v>193</v>
      </c>
      <c r="D45" s="118"/>
      <c r="E45" s="32">
        <f>+'Hitung F1'!F217</f>
        <v>0</v>
      </c>
      <c r="F45" s="11">
        <f>+'Hitung F1'!D223</f>
        <v>0</v>
      </c>
      <c r="G45" s="11">
        <v>2.5</v>
      </c>
      <c r="H45" s="11">
        <f t="shared" si="0"/>
        <v>0</v>
      </c>
    </row>
    <row r="46" spans="1:8" ht="30" customHeight="1" x14ac:dyDescent="0.2">
      <c r="A46" s="27">
        <v>27</v>
      </c>
      <c r="B46" s="11"/>
      <c r="C46" s="151" t="s">
        <v>199</v>
      </c>
      <c r="D46" s="151"/>
      <c r="E46" s="32">
        <f>+'Hitung F1'!F225</f>
        <v>0</v>
      </c>
      <c r="F46" s="11">
        <f>+'Hitung F1'!D231</f>
        <v>0</v>
      </c>
      <c r="G46" s="11">
        <v>2.5</v>
      </c>
      <c r="H46" s="11">
        <f t="shared" si="0"/>
        <v>0</v>
      </c>
    </row>
    <row r="47" spans="1:8" ht="30" customHeight="1" x14ac:dyDescent="0.2">
      <c r="A47" s="27">
        <v>28</v>
      </c>
      <c r="B47" s="9" t="s">
        <v>14</v>
      </c>
      <c r="C47" s="118" t="s">
        <v>205</v>
      </c>
      <c r="D47" s="118"/>
      <c r="E47" s="32">
        <f>+'Hitung F1'!F233</f>
        <v>0</v>
      </c>
      <c r="F47" s="11">
        <f>+'Hitung F1'!D239</f>
        <v>0</v>
      </c>
      <c r="G47" s="11">
        <v>2.5</v>
      </c>
      <c r="H47" s="11">
        <f t="shared" si="0"/>
        <v>0</v>
      </c>
    </row>
    <row r="48" spans="1:8" ht="30" customHeight="1" x14ac:dyDescent="0.2">
      <c r="A48" s="127">
        <v>29</v>
      </c>
      <c r="B48" s="119" t="s">
        <v>391</v>
      </c>
      <c r="C48" s="120"/>
      <c r="D48" s="120"/>
      <c r="E48" s="51"/>
      <c r="F48" s="51"/>
      <c r="G48" s="11"/>
      <c r="H48" s="11"/>
    </row>
    <row r="49" spans="1:8" ht="30" customHeight="1" x14ac:dyDescent="0.2">
      <c r="A49" s="127"/>
      <c r="B49" s="170" t="s">
        <v>382</v>
      </c>
      <c r="C49" s="123" t="s">
        <v>211</v>
      </c>
      <c r="D49" s="123"/>
      <c r="E49" s="32">
        <f>+'Hitung F1'!F242</f>
        <v>0</v>
      </c>
      <c r="F49" s="11">
        <f>+'Hitung F1'!D248</f>
        <v>0</v>
      </c>
      <c r="G49" s="11">
        <v>0.625</v>
      </c>
      <c r="H49" s="11">
        <f t="shared" si="0"/>
        <v>0</v>
      </c>
    </row>
    <row r="50" spans="1:8" ht="30" customHeight="1" x14ac:dyDescent="0.2">
      <c r="A50" s="127"/>
      <c r="B50" s="170"/>
      <c r="C50" s="118" t="s">
        <v>217</v>
      </c>
      <c r="D50" s="118"/>
      <c r="E50" s="32">
        <f>+'Hitung F1'!F250</f>
        <v>0</v>
      </c>
      <c r="F50" s="11">
        <f>+'Hitung F1'!D256</f>
        <v>0</v>
      </c>
      <c r="G50" s="11">
        <v>1.25</v>
      </c>
      <c r="H50" s="11">
        <f t="shared" si="0"/>
        <v>0</v>
      </c>
    </row>
    <row r="51" spans="1:8" ht="30" customHeight="1" x14ac:dyDescent="0.2">
      <c r="A51" s="127"/>
      <c r="B51" s="170"/>
      <c r="C51" s="118" t="s">
        <v>223</v>
      </c>
      <c r="D51" s="123"/>
      <c r="E51" s="32">
        <f>+'Hitung F1'!F258</f>
        <v>0</v>
      </c>
      <c r="F51" s="11">
        <f>+'Hitung F1'!D264</f>
        <v>0</v>
      </c>
      <c r="G51" s="11">
        <v>1.25</v>
      </c>
      <c r="H51" s="11">
        <f t="shared" si="0"/>
        <v>0</v>
      </c>
    </row>
    <row r="52" spans="1:8" ht="39.950000000000003" customHeight="1" x14ac:dyDescent="0.2">
      <c r="A52" s="173">
        <v>30</v>
      </c>
      <c r="B52" s="170" t="s">
        <v>229</v>
      </c>
      <c r="C52" s="118" t="s">
        <v>230</v>
      </c>
      <c r="D52" s="118"/>
      <c r="E52" s="32">
        <f>+'Hitung F1'!F266</f>
        <v>0</v>
      </c>
      <c r="F52" s="11">
        <f>+'Hitung F1'!D271</f>
        <v>0</v>
      </c>
      <c r="G52" s="11">
        <v>1.25</v>
      </c>
      <c r="H52" s="11">
        <f t="shared" si="0"/>
        <v>0</v>
      </c>
    </row>
    <row r="53" spans="1:8" ht="60" customHeight="1" x14ac:dyDescent="0.2">
      <c r="A53" s="173"/>
      <c r="B53" s="170"/>
      <c r="C53" s="118" t="s">
        <v>235</v>
      </c>
      <c r="D53" s="118"/>
      <c r="E53" s="32">
        <f>+'Hitung F1'!F273</f>
        <v>0</v>
      </c>
      <c r="F53" s="11">
        <f>+'Hitung F1'!D278</f>
        <v>0</v>
      </c>
      <c r="G53" s="11">
        <v>1.25</v>
      </c>
      <c r="H53" s="11">
        <f t="shared" si="0"/>
        <v>0</v>
      </c>
    </row>
    <row r="54" spans="1:8" ht="30" customHeight="1" x14ac:dyDescent="0.2">
      <c r="A54" s="173">
        <v>31</v>
      </c>
      <c r="B54" s="170" t="s">
        <v>239</v>
      </c>
      <c r="C54" s="118" t="s">
        <v>240</v>
      </c>
      <c r="D54" s="118"/>
      <c r="E54" s="32">
        <f>+'Hitung F1'!F280</f>
        <v>0</v>
      </c>
      <c r="F54" s="11">
        <f>+'Hitung F1'!D286</f>
        <v>0</v>
      </c>
      <c r="G54" s="11">
        <v>1.25</v>
      </c>
      <c r="H54" s="11">
        <f t="shared" si="0"/>
        <v>0</v>
      </c>
    </row>
    <row r="55" spans="1:8" ht="30" customHeight="1" x14ac:dyDescent="0.2">
      <c r="A55" s="173"/>
      <c r="B55" s="170"/>
      <c r="C55" s="118" t="s">
        <v>246</v>
      </c>
      <c r="D55" s="118"/>
      <c r="E55" s="32">
        <f>+'Hitung F1'!F288</f>
        <v>0</v>
      </c>
      <c r="F55" s="11">
        <f>+'Hitung F1'!D294</f>
        <v>0</v>
      </c>
      <c r="G55" s="11">
        <v>1.25</v>
      </c>
      <c r="H55" s="11">
        <f t="shared" si="0"/>
        <v>0</v>
      </c>
    </row>
    <row r="56" spans="1:8" ht="30" customHeight="1" x14ac:dyDescent="0.2">
      <c r="A56" s="173">
        <v>32</v>
      </c>
      <c r="B56" s="151" t="s">
        <v>252</v>
      </c>
      <c r="C56" s="118" t="s">
        <v>253</v>
      </c>
      <c r="D56" s="123"/>
      <c r="E56" s="32">
        <f>+'Hitung F1'!F296</f>
        <v>0</v>
      </c>
      <c r="F56" s="11">
        <f>+'Hitung F1'!D301</f>
        <v>0</v>
      </c>
      <c r="G56" s="11">
        <v>0.625</v>
      </c>
      <c r="H56" s="11">
        <f t="shared" si="0"/>
        <v>0</v>
      </c>
    </row>
    <row r="57" spans="1:8" ht="30" customHeight="1" x14ac:dyDescent="0.2">
      <c r="A57" s="173"/>
      <c r="B57" s="151"/>
      <c r="C57" s="151" t="s">
        <v>257</v>
      </c>
      <c r="D57" s="151"/>
      <c r="E57" s="32">
        <f>+'Hitung F1'!F303</f>
        <v>0</v>
      </c>
      <c r="F57" s="11">
        <f>+'Hitung F1'!D309</f>
        <v>0</v>
      </c>
      <c r="G57" s="11">
        <v>0.625</v>
      </c>
      <c r="H57" s="11">
        <f t="shared" si="0"/>
        <v>0</v>
      </c>
    </row>
    <row r="58" spans="1:8" ht="69.95" customHeight="1" x14ac:dyDescent="0.2">
      <c r="A58" s="173"/>
      <c r="B58" s="151"/>
      <c r="C58" s="118" t="s">
        <v>263</v>
      </c>
      <c r="D58" s="118"/>
      <c r="E58" s="32">
        <f>+'Hitung F1'!F311</f>
        <v>0</v>
      </c>
      <c r="F58" s="11">
        <f>+'Hitung F1'!D317</f>
        <v>0</v>
      </c>
      <c r="G58" s="11">
        <v>0.625</v>
      </c>
      <c r="H58" s="11">
        <f t="shared" si="0"/>
        <v>0</v>
      </c>
    </row>
    <row r="59" spans="1:8" ht="90" customHeight="1" x14ac:dyDescent="0.2">
      <c r="A59" s="173"/>
      <c r="B59" s="151"/>
      <c r="C59" s="118" t="s">
        <v>269</v>
      </c>
      <c r="D59" s="118"/>
      <c r="E59" s="32">
        <f>+'Hitung F1'!F319</f>
        <v>0</v>
      </c>
      <c r="F59" s="11">
        <f>+'Hitung F1'!D325</f>
        <v>0</v>
      </c>
      <c r="G59" s="11">
        <v>0.625</v>
      </c>
      <c r="H59" s="11">
        <f t="shared" si="0"/>
        <v>0</v>
      </c>
    </row>
    <row r="60" spans="1:8" ht="90" customHeight="1" x14ac:dyDescent="0.2">
      <c r="A60" s="173"/>
      <c r="B60" s="151"/>
      <c r="C60" s="118" t="s">
        <v>271</v>
      </c>
      <c r="D60" s="118"/>
      <c r="E60" s="32">
        <f>+'Hitung F1'!F327</f>
        <v>0</v>
      </c>
      <c r="F60" s="11">
        <f>+'Hitung F1'!D333</f>
        <v>0</v>
      </c>
      <c r="G60" s="11">
        <v>0.625</v>
      </c>
      <c r="H60" s="11">
        <f t="shared" si="0"/>
        <v>0</v>
      </c>
    </row>
    <row r="61" spans="1:8" ht="30" customHeight="1" x14ac:dyDescent="0.2">
      <c r="A61" s="173"/>
      <c r="B61" s="151"/>
      <c r="C61" s="118" t="s">
        <v>275</v>
      </c>
      <c r="D61" s="118"/>
      <c r="E61" s="32">
        <f>+'Hitung F1'!F335</f>
        <v>0</v>
      </c>
      <c r="F61" s="11">
        <f>+'Hitung F1'!D341</f>
        <v>0</v>
      </c>
      <c r="G61" s="11">
        <v>1.25</v>
      </c>
      <c r="H61" s="11">
        <f t="shared" si="0"/>
        <v>0</v>
      </c>
    </row>
    <row r="62" spans="1:8" ht="30" customHeight="1" x14ac:dyDescent="0.2">
      <c r="A62" s="174">
        <v>33</v>
      </c>
      <c r="B62" s="151" t="s">
        <v>281</v>
      </c>
      <c r="C62" s="151" t="s">
        <v>282</v>
      </c>
      <c r="D62" s="151"/>
      <c r="E62" s="32">
        <f>+'Hitung F1'!F343</f>
        <v>0</v>
      </c>
      <c r="F62" s="11">
        <f>+'Hitung F1'!D349</f>
        <v>0</v>
      </c>
      <c r="G62" s="11">
        <v>1.25</v>
      </c>
      <c r="H62" s="11">
        <f t="shared" si="0"/>
        <v>0</v>
      </c>
    </row>
    <row r="63" spans="1:8" ht="30" customHeight="1" x14ac:dyDescent="0.2">
      <c r="A63" s="174"/>
      <c r="B63" s="151"/>
      <c r="C63" s="151" t="s">
        <v>288</v>
      </c>
      <c r="D63" s="151"/>
      <c r="E63" s="32">
        <f>+'Hitung F1'!F351</f>
        <v>0</v>
      </c>
      <c r="F63" s="11">
        <f>+'Hitung F1'!D356</f>
        <v>0</v>
      </c>
      <c r="G63" s="11">
        <v>1.25</v>
      </c>
      <c r="H63" s="11">
        <f t="shared" si="0"/>
        <v>0</v>
      </c>
    </row>
    <row r="64" spans="1:8" ht="30" customHeight="1" x14ac:dyDescent="0.2">
      <c r="A64" s="174"/>
      <c r="B64" s="151"/>
      <c r="C64" s="151" t="s">
        <v>293</v>
      </c>
      <c r="D64" s="151"/>
      <c r="E64" s="32">
        <f>+'Hitung F1'!F358</f>
        <v>0</v>
      </c>
      <c r="F64" s="11">
        <f>+'Hitung F1'!D364</f>
        <v>0</v>
      </c>
      <c r="G64" s="11">
        <v>1.25</v>
      </c>
      <c r="H64" s="11">
        <f t="shared" si="0"/>
        <v>0</v>
      </c>
    </row>
    <row r="65" spans="1:8" ht="30" customHeight="1" x14ac:dyDescent="0.2">
      <c r="A65" s="174"/>
      <c r="B65" s="151"/>
      <c r="C65" s="151" t="s">
        <v>299</v>
      </c>
      <c r="D65" s="151"/>
      <c r="E65" s="32">
        <f>+'Hitung F1'!F366</f>
        <v>0</v>
      </c>
      <c r="F65" s="11">
        <f>+'Hitung F1'!D372</f>
        <v>0</v>
      </c>
      <c r="G65" s="11">
        <v>1.25</v>
      </c>
      <c r="H65" s="11">
        <f t="shared" si="0"/>
        <v>0</v>
      </c>
    </row>
    <row r="66" spans="1:8" ht="30" customHeight="1" x14ac:dyDescent="0.2">
      <c r="A66" s="174"/>
      <c r="B66" s="151"/>
      <c r="C66" s="151" t="s">
        <v>306</v>
      </c>
      <c r="D66" s="151"/>
      <c r="E66" s="32">
        <f>+'Hitung F1'!F374</f>
        <v>0</v>
      </c>
      <c r="F66" s="11">
        <f>+'Hitung F1'!D380</f>
        <v>0</v>
      </c>
      <c r="G66" s="11">
        <v>1.25</v>
      </c>
      <c r="H66" s="11">
        <f t="shared" si="0"/>
        <v>0</v>
      </c>
    </row>
    <row r="67" spans="1:8" ht="50.1" customHeight="1" x14ac:dyDescent="0.2">
      <c r="A67" s="27">
        <v>34</v>
      </c>
      <c r="B67" s="9" t="s">
        <v>304</v>
      </c>
      <c r="C67" s="151" t="s">
        <v>305</v>
      </c>
      <c r="D67" s="151"/>
      <c r="E67" s="32">
        <f>+'Hitung F1'!F382</f>
        <v>0</v>
      </c>
      <c r="F67" s="11">
        <f>+'Hitung F1'!D388</f>
        <v>0</v>
      </c>
      <c r="G67" s="11">
        <v>0.625</v>
      </c>
      <c r="H67" s="11">
        <f t="shared" si="0"/>
        <v>0</v>
      </c>
    </row>
    <row r="68" spans="1:8" ht="30" customHeight="1" x14ac:dyDescent="0.2">
      <c r="A68" s="173">
        <v>35</v>
      </c>
      <c r="B68" s="170" t="s">
        <v>316</v>
      </c>
      <c r="C68" s="151" t="s">
        <v>317</v>
      </c>
      <c r="D68" s="151"/>
      <c r="E68" s="32">
        <f>+'Hitung F1'!F390</f>
        <v>0</v>
      </c>
      <c r="F68" s="11">
        <f>+'Hitung F1'!D396</f>
        <v>0</v>
      </c>
      <c r="G68" s="11">
        <v>0.625</v>
      </c>
      <c r="H68" s="11">
        <f t="shared" si="0"/>
        <v>0</v>
      </c>
    </row>
    <row r="69" spans="1:8" ht="30" customHeight="1" x14ac:dyDescent="0.2">
      <c r="A69" s="173"/>
      <c r="B69" s="170"/>
      <c r="C69" s="151" t="s">
        <v>323</v>
      </c>
      <c r="D69" s="151"/>
      <c r="E69" s="32">
        <f>+'Hitung F1'!F398</f>
        <v>0</v>
      </c>
      <c r="F69" s="11">
        <f>+'Hitung F1'!D404</f>
        <v>0</v>
      </c>
      <c r="G69" s="11">
        <v>0.625</v>
      </c>
      <c r="H69" s="11">
        <f t="shared" si="0"/>
        <v>0</v>
      </c>
    </row>
    <row r="70" spans="1:8" ht="30" customHeight="1" x14ac:dyDescent="0.2">
      <c r="A70" s="127">
        <v>36</v>
      </c>
      <c r="B70" s="171" t="s">
        <v>392</v>
      </c>
      <c r="C70" s="172"/>
      <c r="D70" s="172"/>
      <c r="E70" s="51"/>
      <c r="F70" s="51"/>
      <c r="G70" s="11"/>
      <c r="H70" s="11"/>
    </row>
    <row r="71" spans="1:8" ht="150" customHeight="1" x14ac:dyDescent="0.2">
      <c r="A71" s="127"/>
      <c r="B71" s="9" t="s">
        <v>383</v>
      </c>
      <c r="C71" s="118" t="s">
        <v>329</v>
      </c>
      <c r="D71" s="118"/>
      <c r="E71" s="32">
        <f>+'Hitung F1'!F407</f>
        <v>0</v>
      </c>
      <c r="F71" s="11">
        <f>+'Hitung F1'!D413</f>
        <v>0</v>
      </c>
      <c r="G71" s="11">
        <v>1.25</v>
      </c>
      <c r="H71" s="11">
        <f t="shared" si="0"/>
        <v>0</v>
      </c>
    </row>
    <row r="72" spans="1:8" ht="150" customHeight="1" x14ac:dyDescent="0.2">
      <c r="A72" s="27">
        <v>37</v>
      </c>
      <c r="B72" s="146" t="s">
        <v>336</v>
      </c>
      <c r="C72" s="118" t="s">
        <v>337</v>
      </c>
      <c r="D72" s="118"/>
      <c r="E72" s="32">
        <f>+'Hitung F1'!F415</f>
        <v>0</v>
      </c>
      <c r="F72" s="11">
        <f>+'Hitung F1'!D419</f>
        <v>2</v>
      </c>
      <c r="G72" s="11">
        <v>1.25</v>
      </c>
      <c r="H72" s="11">
        <f t="shared" si="0"/>
        <v>2.5</v>
      </c>
    </row>
    <row r="73" spans="1:8" ht="60" customHeight="1" x14ac:dyDescent="0.2">
      <c r="A73" s="11">
        <v>38</v>
      </c>
      <c r="B73" s="148"/>
      <c r="C73" s="118" t="s">
        <v>341</v>
      </c>
      <c r="D73" s="123"/>
      <c r="E73" s="32">
        <f>+'Hitung F1'!F421</f>
        <v>0</v>
      </c>
      <c r="F73" s="11">
        <f>+'Hitung F1'!D423</f>
        <v>2</v>
      </c>
      <c r="G73" s="11">
        <v>0.625</v>
      </c>
      <c r="H73" s="11">
        <f t="shared" si="0"/>
        <v>1.25</v>
      </c>
    </row>
    <row r="74" spans="1:8" ht="30" customHeight="1" x14ac:dyDescent="0.2">
      <c r="A74" s="127">
        <v>39</v>
      </c>
      <c r="B74" s="119" t="s">
        <v>396</v>
      </c>
      <c r="C74" s="120"/>
      <c r="D74" s="120"/>
      <c r="E74" s="51"/>
      <c r="F74" s="51"/>
      <c r="G74" s="11"/>
      <c r="H74" s="11"/>
    </row>
    <row r="75" spans="1:8" ht="120" customHeight="1" x14ac:dyDescent="0.2">
      <c r="A75" s="127"/>
      <c r="B75" s="9" t="s">
        <v>385</v>
      </c>
      <c r="C75" s="118" t="s">
        <v>343</v>
      </c>
      <c r="D75" s="118"/>
      <c r="E75" s="32">
        <f>+'Hitung F1'!F426</f>
        <v>0</v>
      </c>
      <c r="F75" s="11">
        <f>+'Hitung F1'!D432</f>
        <v>0</v>
      </c>
      <c r="G75" s="11">
        <v>1.25</v>
      </c>
      <c r="H75" s="11">
        <f t="shared" ref="H75:H96" si="1">+G75*F75</f>
        <v>0</v>
      </c>
    </row>
    <row r="76" spans="1:8" ht="69.95" customHeight="1" x14ac:dyDescent="0.2">
      <c r="A76" s="127"/>
      <c r="B76" s="9" t="s">
        <v>349</v>
      </c>
      <c r="C76" s="118" t="s">
        <v>350</v>
      </c>
      <c r="D76" s="118"/>
      <c r="E76" s="32">
        <f>+'Hitung F1'!F434</f>
        <v>0</v>
      </c>
      <c r="F76" s="11">
        <f>+'Hitung F1'!D436</f>
        <v>0</v>
      </c>
      <c r="G76" s="11">
        <v>1.25</v>
      </c>
      <c r="H76" s="11">
        <f t="shared" si="1"/>
        <v>0</v>
      </c>
    </row>
    <row r="77" spans="1:8" ht="30" customHeight="1" x14ac:dyDescent="0.2">
      <c r="A77" s="127">
        <v>40</v>
      </c>
      <c r="B77" s="119" t="s">
        <v>393</v>
      </c>
      <c r="C77" s="120"/>
      <c r="D77" s="120"/>
      <c r="E77" s="51"/>
      <c r="F77" s="51"/>
      <c r="G77" s="11"/>
      <c r="H77" s="11"/>
    </row>
    <row r="78" spans="1:8" ht="90" customHeight="1" x14ac:dyDescent="0.2">
      <c r="A78" s="127"/>
      <c r="B78" s="111" t="s">
        <v>386</v>
      </c>
      <c r="C78" s="170" t="s">
        <v>335</v>
      </c>
      <c r="D78" s="170"/>
      <c r="E78" s="32">
        <f>+'Hitung F1'!F439</f>
        <v>0</v>
      </c>
      <c r="F78" s="11">
        <f>+'Hitung F1'!D445</f>
        <v>0</v>
      </c>
      <c r="G78" s="11">
        <v>2.5</v>
      </c>
      <c r="H78" s="11">
        <f t="shared" si="1"/>
        <v>0</v>
      </c>
    </row>
    <row r="79" spans="1:8" ht="30" customHeight="1" x14ac:dyDescent="0.2">
      <c r="A79" s="27">
        <v>41</v>
      </c>
      <c r="B79" s="112"/>
      <c r="C79" s="118" t="s">
        <v>367</v>
      </c>
      <c r="D79" s="118"/>
      <c r="E79" s="32">
        <f>+'Hitung F1'!F447</f>
        <v>0</v>
      </c>
      <c r="F79" s="11">
        <f>+'Hitung F1'!D449</f>
        <v>2</v>
      </c>
      <c r="G79" s="11">
        <v>0.625</v>
      </c>
      <c r="H79" s="11">
        <f t="shared" si="1"/>
        <v>1.25</v>
      </c>
    </row>
    <row r="80" spans="1:8" ht="80.099999999999994" customHeight="1" x14ac:dyDescent="0.2">
      <c r="A80" s="27">
        <v>42</v>
      </c>
      <c r="B80" s="112"/>
      <c r="C80" s="118" t="s">
        <v>369</v>
      </c>
      <c r="D80" s="123"/>
      <c r="E80" s="32">
        <f>+'Hitung F1'!F451</f>
        <v>0</v>
      </c>
      <c r="F80" s="11">
        <f>+'Hitung F1'!D455</f>
        <v>2</v>
      </c>
      <c r="G80" s="11">
        <v>0.625</v>
      </c>
      <c r="H80" s="11">
        <f t="shared" si="1"/>
        <v>1.25</v>
      </c>
    </row>
    <row r="81" spans="1:8" ht="30" customHeight="1" x14ac:dyDescent="0.2">
      <c r="A81" s="27">
        <v>43</v>
      </c>
      <c r="B81" s="112"/>
      <c r="C81" s="118" t="s">
        <v>376</v>
      </c>
      <c r="D81" s="118"/>
      <c r="E81" s="32">
        <f>+'Hitung F1'!F457</f>
        <v>0</v>
      </c>
      <c r="F81" s="11">
        <f>+'Hitung F1'!D459</f>
        <v>0</v>
      </c>
      <c r="G81" s="11">
        <v>0.625</v>
      </c>
      <c r="H81" s="11">
        <f t="shared" si="1"/>
        <v>0</v>
      </c>
    </row>
    <row r="82" spans="1:8" ht="30" customHeight="1" x14ac:dyDescent="0.2">
      <c r="A82" s="27">
        <v>44</v>
      </c>
      <c r="B82" s="112"/>
      <c r="C82" s="118" t="s">
        <v>352</v>
      </c>
      <c r="D82" s="118"/>
      <c r="E82" s="32">
        <f>+'Hitung F1'!F461</f>
        <v>0</v>
      </c>
      <c r="F82" s="11">
        <f>+'Hitung F1'!D463</f>
        <v>1</v>
      </c>
      <c r="G82" s="11">
        <v>0.625</v>
      </c>
      <c r="H82" s="11">
        <f t="shared" si="1"/>
        <v>0.625</v>
      </c>
    </row>
    <row r="83" spans="1:8" ht="30" customHeight="1" x14ac:dyDescent="0.2">
      <c r="A83" s="27">
        <v>45</v>
      </c>
      <c r="B83" s="112"/>
      <c r="C83" s="118" t="s">
        <v>354</v>
      </c>
      <c r="D83" s="118"/>
      <c r="E83" s="32">
        <f>+'Hitung F1'!F465</f>
        <v>0</v>
      </c>
      <c r="F83" s="11">
        <f>+'Hitung F1'!D467</f>
        <v>0</v>
      </c>
      <c r="G83" s="11">
        <v>0.625</v>
      </c>
      <c r="H83" s="11">
        <f t="shared" si="1"/>
        <v>0</v>
      </c>
    </row>
    <row r="84" spans="1:8" ht="99.95" customHeight="1" x14ac:dyDescent="0.2">
      <c r="A84" s="27">
        <v>46</v>
      </c>
      <c r="B84" s="145"/>
      <c r="C84" s="151" t="s">
        <v>356</v>
      </c>
      <c r="D84" s="151"/>
      <c r="E84" s="32">
        <f>+'Hitung F1'!F469</f>
        <v>0</v>
      </c>
      <c r="F84" s="11">
        <f>+'Hitung F1'!D475</f>
        <v>0</v>
      </c>
      <c r="G84" s="11">
        <v>0.625</v>
      </c>
      <c r="H84" s="11">
        <f t="shared" si="1"/>
        <v>0</v>
      </c>
    </row>
    <row r="85" spans="1:8" ht="120" customHeight="1" x14ac:dyDescent="0.2">
      <c r="A85" s="27">
        <v>47</v>
      </c>
      <c r="B85" s="9" t="s">
        <v>157</v>
      </c>
      <c r="C85" s="118" t="s">
        <v>158</v>
      </c>
      <c r="D85" s="118"/>
      <c r="E85" s="32">
        <f>+'Hitung F1'!F477</f>
        <v>0</v>
      </c>
      <c r="F85" s="11">
        <f>+'Hitung F1'!D482</f>
        <v>2</v>
      </c>
      <c r="G85" s="11">
        <v>1.25</v>
      </c>
      <c r="H85" s="11">
        <f t="shared" si="1"/>
        <v>2.5</v>
      </c>
    </row>
    <row r="86" spans="1:8" ht="135.75" customHeight="1" x14ac:dyDescent="0.2">
      <c r="A86" s="27">
        <v>48</v>
      </c>
      <c r="B86" s="32" t="s">
        <v>119</v>
      </c>
      <c r="C86" s="118" t="s">
        <v>159</v>
      </c>
      <c r="D86" s="118"/>
      <c r="E86" s="32">
        <f>+'Hitung F1'!F484</f>
        <v>0</v>
      </c>
      <c r="F86" s="11">
        <f>+'Hitung F1'!D491</f>
        <v>0</v>
      </c>
      <c r="G86" s="11">
        <v>1.25</v>
      </c>
      <c r="H86" s="11">
        <f t="shared" si="1"/>
        <v>0</v>
      </c>
    </row>
    <row r="87" spans="1:8" ht="68.25" customHeight="1" x14ac:dyDescent="0.2">
      <c r="A87" s="27">
        <v>49</v>
      </c>
      <c r="B87" s="31" t="s">
        <v>119</v>
      </c>
      <c r="C87" s="118" t="s">
        <v>151</v>
      </c>
      <c r="D87" s="118"/>
      <c r="E87" s="32">
        <f>+'Hitung F1'!F493</f>
        <v>0</v>
      </c>
      <c r="F87" s="11">
        <f>+'Hitung F1'!D495</f>
        <v>2</v>
      </c>
      <c r="G87" s="11">
        <v>1.25</v>
      </c>
      <c r="H87" s="11">
        <f t="shared" si="1"/>
        <v>2.5</v>
      </c>
    </row>
    <row r="88" spans="1:8" ht="180" customHeight="1" x14ac:dyDescent="0.2">
      <c r="A88" s="27">
        <v>50</v>
      </c>
      <c r="B88" s="31" t="s">
        <v>119</v>
      </c>
      <c r="C88" s="118" t="s">
        <v>150</v>
      </c>
      <c r="D88" s="118"/>
      <c r="E88" s="32">
        <f>+'Hitung F1'!F497</f>
        <v>0</v>
      </c>
      <c r="F88" s="11">
        <f>+'Hitung F1'!D502</f>
        <v>2</v>
      </c>
      <c r="G88" s="11">
        <v>1.25</v>
      </c>
      <c r="H88" s="11">
        <f t="shared" si="1"/>
        <v>2.5</v>
      </c>
    </row>
    <row r="89" spans="1:8" ht="30" customHeight="1" x14ac:dyDescent="0.2">
      <c r="A89" s="169">
        <v>51</v>
      </c>
      <c r="B89" s="119" t="s">
        <v>139</v>
      </c>
      <c r="C89" s="120"/>
      <c r="D89" s="120"/>
      <c r="E89" s="51"/>
      <c r="F89" s="51"/>
      <c r="G89" s="11"/>
      <c r="H89" s="11"/>
    </row>
    <row r="90" spans="1:8" ht="45" customHeight="1" x14ac:dyDescent="0.2">
      <c r="A90" s="169"/>
      <c r="B90" s="11"/>
      <c r="C90" s="118" t="s">
        <v>140</v>
      </c>
      <c r="D90" s="123"/>
      <c r="E90" s="32">
        <f>+'Hitung F1'!F505</f>
        <v>0</v>
      </c>
      <c r="F90" s="11">
        <f>+'Hitung F1'!D511</f>
        <v>0</v>
      </c>
      <c r="G90" s="11">
        <v>3.75</v>
      </c>
      <c r="H90" s="11">
        <f t="shared" si="1"/>
        <v>0</v>
      </c>
    </row>
    <row r="91" spans="1:8" ht="30" customHeight="1" x14ac:dyDescent="0.2">
      <c r="A91" s="127">
        <v>52</v>
      </c>
      <c r="B91" s="119" t="s">
        <v>133</v>
      </c>
      <c r="C91" s="120"/>
      <c r="D91" s="120"/>
      <c r="E91" s="51"/>
      <c r="F91" s="51"/>
      <c r="G91" s="11"/>
      <c r="H91" s="11"/>
    </row>
    <row r="92" spans="1:8" ht="30" customHeight="1" x14ac:dyDescent="0.2">
      <c r="A92" s="127"/>
      <c r="B92" s="15"/>
      <c r="C92" s="118" t="s">
        <v>22</v>
      </c>
      <c r="D92" s="118"/>
      <c r="E92" s="32">
        <f>+'Hitung F1'!F514</f>
        <v>0</v>
      </c>
      <c r="F92" s="11">
        <f>+'Hitung F1'!D520</f>
        <v>0</v>
      </c>
      <c r="G92" s="11">
        <v>3.75</v>
      </c>
      <c r="H92" s="11">
        <f t="shared" si="1"/>
        <v>0</v>
      </c>
    </row>
    <row r="93" spans="1:8" ht="30" customHeight="1" x14ac:dyDescent="0.2">
      <c r="A93" s="127">
        <v>53</v>
      </c>
      <c r="B93" s="119" t="s">
        <v>127</v>
      </c>
      <c r="C93" s="120"/>
      <c r="D93" s="120"/>
      <c r="E93" s="51"/>
      <c r="F93" s="51"/>
      <c r="G93" s="11"/>
      <c r="H93" s="11"/>
    </row>
    <row r="94" spans="1:8" ht="30" customHeight="1" x14ac:dyDescent="0.2">
      <c r="A94" s="127"/>
      <c r="B94" s="11"/>
      <c r="C94" s="118" t="s">
        <v>9</v>
      </c>
      <c r="D94" s="118"/>
      <c r="E94" s="32">
        <f>+'Hitung F1'!F523</f>
        <v>0</v>
      </c>
      <c r="F94" s="11">
        <f>+'Hitung F1'!D529</f>
        <v>0</v>
      </c>
      <c r="G94" s="11">
        <v>3.75</v>
      </c>
      <c r="H94" s="11">
        <f t="shared" si="1"/>
        <v>0</v>
      </c>
    </row>
    <row r="95" spans="1:8" ht="30" customHeight="1" x14ac:dyDescent="0.2">
      <c r="A95" s="127">
        <v>54</v>
      </c>
      <c r="B95" s="119" t="s">
        <v>126</v>
      </c>
      <c r="C95" s="120"/>
      <c r="D95" s="120"/>
      <c r="E95" s="51"/>
      <c r="F95" s="51"/>
      <c r="G95" s="11"/>
      <c r="H95" s="11"/>
    </row>
    <row r="96" spans="1:8" ht="30" customHeight="1" x14ac:dyDescent="0.2">
      <c r="A96" s="127"/>
      <c r="B96" s="11"/>
      <c r="C96" s="118" t="s">
        <v>11</v>
      </c>
      <c r="D96" s="118"/>
      <c r="E96" s="32">
        <f>+'Hitung F1'!F532</f>
        <v>0</v>
      </c>
      <c r="F96" s="11">
        <f>+'Hitung F1'!D538</f>
        <v>0</v>
      </c>
      <c r="G96" s="11">
        <v>3.75</v>
      </c>
      <c r="H96" s="11">
        <f t="shared" si="1"/>
        <v>0</v>
      </c>
    </row>
  </sheetData>
  <sheetProtection algorithmName="SHA-512" hashValue="A5M+26jjgnT5oq7QvdgbHO0sU2YGz7+lbCrvWpaY1rW/OZfOWQzcj4nPxe11BCSOexHXCs19YLewj55KBmv/xQ==" saltValue="ZNc7cjxhEVf20yvyFVGJQg==" spinCount="100000" sheet="1" objects="1" scenarios="1"/>
  <mergeCells count="117">
    <mergeCell ref="C9:D9"/>
    <mergeCell ref="C10:D10"/>
    <mergeCell ref="C11:D11"/>
    <mergeCell ref="J9:K9"/>
    <mergeCell ref="A7:C7"/>
    <mergeCell ref="C18:D18"/>
    <mergeCell ref="A19:A20"/>
    <mergeCell ref="C19:D19"/>
    <mergeCell ref="C20:D20"/>
    <mergeCell ref="C15:D15"/>
    <mergeCell ref="A16:A18"/>
    <mergeCell ref="B16:D16"/>
    <mergeCell ref="C17:D17"/>
    <mergeCell ref="A12:A13"/>
    <mergeCell ref="B12:D12"/>
    <mergeCell ref="C13:D13"/>
    <mergeCell ref="C14:D14"/>
    <mergeCell ref="C28:D28"/>
    <mergeCell ref="B27:C27"/>
    <mergeCell ref="A25:A26"/>
    <mergeCell ref="B25:D25"/>
    <mergeCell ref="B26:C26"/>
    <mergeCell ref="C23:D23"/>
    <mergeCell ref="C24:D24"/>
    <mergeCell ref="C21:D21"/>
    <mergeCell ref="C22:D22"/>
    <mergeCell ref="C37:D37"/>
    <mergeCell ref="C38:D38"/>
    <mergeCell ref="C35:D35"/>
    <mergeCell ref="C36:D36"/>
    <mergeCell ref="C33:D33"/>
    <mergeCell ref="B34:C34"/>
    <mergeCell ref="C29:D29"/>
    <mergeCell ref="A30:A31"/>
    <mergeCell ref="B30:D30"/>
    <mergeCell ref="C46:D46"/>
    <mergeCell ref="C47:D47"/>
    <mergeCell ref="C44:D44"/>
    <mergeCell ref="C45:D45"/>
    <mergeCell ref="A41:A42"/>
    <mergeCell ref="B41:D41"/>
    <mergeCell ref="C42:D42"/>
    <mergeCell ref="C43:D43"/>
    <mergeCell ref="C39:D39"/>
    <mergeCell ref="C40:D40"/>
    <mergeCell ref="A54:A55"/>
    <mergeCell ref="B54:B55"/>
    <mergeCell ref="C54:D54"/>
    <mergeCell ref="C55:D55"/>
    <mergeCell ref="A52:A53"/>
    <mergeCell ref="B52:B53"/>
    <mergeCell ref="C52:D52"/>
    <mergeCell ref="C53:D53"/>
    <mergeCell ref="A48:A51"/>
    <mergeCell ref="B48:D48"/>
    <mergeCell ref="B49:B51"/>
    <mergeCell ref="C49:D49"/>
    <mergeCell ref="C50:D50"/>
    <mergeCell ref="C51:D51"/>
    <mergeCell ref="C64:D64"/>
    <mergeCell ref="C65:D65"/>
    <mergeCell ref="C66:D66"/>
    <mergeCell ref="C60:D60"/>
    <mergeCell ref="C61:D61"/>
    <mergeCell ref="A62:A66"/>
    <mergeCell ref="B62:B66"/>
    <mergeCell ref="C62:D62"/>
    <mergeCell ref="C63:D63"/>
    <mergeCell ref="A56:A61"/>
    <mergeCell ref="B56:B61"/>
    <mergeCell ref="C56:D56"/>
    <mergeCell ref="C57:D57"/>
    <mergeCell ref="C58:D58"/>
    <mergeCell ref="C59:D59"/>
    <mergeCell ref="A70:A71"/>
    <mergeCell ref="B70:D70"/>
    <mergeCell ref="C71:D71"/>
    <mergeCell ref="C72:D72"/>
    <mergeCell ref="C67:D67"/>
    <mergeCell ref="A68:A69"/>
    <mergeCell ref="B68:B69"/>
    <mergeCell ref="C68:D68"/>
    <mergeCell ref="C69:D69"/>
    <mergeCell ref="C79:D79"/>
    <mergeCell ref="C80:D80"/>
    <mergeCell ref="C76:D76"/>
    <mergeCell ref="A77:A78"/>
    <mergeCell ref="B77:D77"/>
    <mergeCell ref="C78:D78"/>
    <mergeCell ref="C73:D73"/>
    <mergeCell ref="A74:A76"/>
    <mergeCell ref="B74:D74"/>
    <mergeCell ref="C75:D75"/>
    <mergeCell ref="A95:A96"/>
    <mergeCell ref="B95:D95"/>
    <mergeCell ref="C96:D96"/>
    <mergeCell ref="B19:B20"/>
    <mergeCell ref="B31:C32"/>
    <mergeCell ref="B72:B73"/>
    <mergeCell ref="B78:B84"/>
    <mergeCell ref="A91:A92"/>
    <mergeCell ref="B91:D91"/>
    <mergeCell ref="C92:D92"/>
    <mergeCell ref="A93:A94"/>
    <mergeCell ref="B93:D93"/>
    <mergeCell ref="C94:D94"/>
    <mergeCell ref="C88:D88"/>
    <mergeCell ref="A89:A90"/>
    <mergeCell ref="B89:D89"/>
    <mergeCell ref="C90:D90"/>
    <mergeCell ref="C85:D85"/>
    <mergeCell ref="C86:D86"/>
    <mergeCell ref="C87:D87"/>
    <mergeCell ref="C83:D83"/>
    <mergeCell ref="C84:D84"/>
    <mergeCell ref="C81:D81"/>
    <mergeCell ref="C82:D82"/>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79</vt:i4>
      </vt:variant>
    </vt:vector>
  </HeadingPairs>
  <TitlesOfParts>
    <vt:vector size="82" baseType="lpstr">
      <vt:lpstr>Hitung F1</vt:lpstr>
      <vt:lpstr>F1</vt:lpstr>
      <vt:lpstr>Sheet1</vt:lpstr>
      <vt:lpstr>'F1'!ab</vt:lpstr>
      <vt:lpstr>ab</vt:lpstr>
      <vt:lpstr>'F1'!bb</vt:lpstr>
      <vt:lpstr>bb</vt:lpstr>
      <vt:lpstr>DOP</vt:lpstr>
      <vt:lpstr>DPD</vt:lpstr>
      <vt:lpstr>DPkMD</vt:lpstr>
      <vt:lpstr>GB</vt:lpstr>
      <vt:lpstr>IPK</vt:lpstr>
      <vt:lpstr>IPK_</vt:lpstr>
      <vt:lpstr>MS</vt:lpstr>
      <vt:lpstr>MT</vt:lpstr>
      <vt:lpstr>NA</vt:lpstr>
      <vt:lpstr>NA_</vt:lpstr>
      <vt:lpstr>NA1a</vt:lpstr>
      <vt:lpstr>NA2a</vt:lpstr>
      <vt:lpstr>NA3a</vt:lpstr>
      <vt:lpstr>NA4a</vt:lpstr>
      <vt:lpstr>NAS</vt:lpstr>
      <vt:lpstr>NAS_</vt:lpstr>
      <vt:lpstr>NB</vt:lpstr>
      <vt:lpstr>NB_</vt:lpstr>
      <vt:lpstr>NB1_</vt:lpstr>
      <vt:lpstr>NB1a</vt:lpstr>
      <vt:lpstr>NB2_</vt:lpstr>
      <vt:lpstr>NB2a</vt:lpstr>
      <vt:lpstr>NB3_</vt:lpstr>
      <vt:lpstr>NB3a</vt:lpstr>
      <vt:lpstr>NB4a</vt:lpstr>
      <vt:lpstr>NC</vt:lpstr>
      <vt:lpstr>NC_</vt:lpstr>
      <vt:lpstr>NC1_</vt:lpstr>
      <vt:lpstr>NC1a</vt:lpstr>
      <vt:lpstr>NC2_</vt:lpstr>
      <vt:lpstr>NC2a</vt:lpstr>
      <vt:lpstr>ND_</vt:lpstr>
      <vt:lpstr>NDT</vt:lpstr>
      <vt:lpstr>NI</vt:lpstr>
      <vt:lpstr>NI_</vt:lpstr>
      <vt:lpstr>NII</vt:lpstr>
      <vt:lpstr>NL</vt:lpstr>
      <vt:lpstr>NL_</vt:lpstr>
      <vt:lpstr>NN</vt:lpstr>
      <vt:lpstr>NN_</vt:lpstr>
      <vt:lpstr>NNN</vt:lpstr>
      <vt:lpstr>NPkM</vt:lpstr>
      <vt:lpstr>NR</vt:lpstr>
      <vt:lpstr>NRD</vt:lpstr>
      <vt:lpstr>NWW</vt:lpstr>
      <vt:lpstr>PMA</vt:lpstr>
      <vt:lpstr>PPDM</vt:lpstr>
      <vt:lpstr>PPS</vt:lpstr>
      <vt:lpstr>PSPP</vt:lpstr>
      <vt:lpstr>PTW</vt:lpstr>
      <vt:lpstr>RI</vt:lpstr>
      <vt:lpstr>RI_</vt:lpstr>
      <vt:lpstr>RIa</vt:lpstr>
      <vt:lpstr>RIb</vt:lpstr>
      <vt:lpstr>RII</vt:lpstr>
      <vt:lpstr>RL</vt:lpstr>
      <vt:lpstr>RL_</vt:lpstr>
      <vt:lpstr>RLa</vt:lpstr>
      <vt:lpstr>RLb</vt:lpstr>
      <vt:lpstr>RLL</vt:lpstr>
      <vt:lpstr>RLP</vt:lpstr>
      <vt:lpstr>RLPa</vt:lpstr>
      <vt:lpstr>RN</vt:lpstr>
      <vt:lpstr>RN_</vt:lpstr>
      <vt:lpstr>RNa</vt:lpstr>
      <vt:lpstr>RNb</vt:lpstr>
      <vt:lpstr>RNN</vt:lpstr>
      <vt:lpstr>RPkMD</vt:lpstr>
      <vt:lpstr>RS</vt:lpstr>
      <vt:lpstr>RS_</vt:lpstr>
      <vt:lpstr>RSS</vt:lpstr>
      <vt:lpstr>SP</vt:lpstr>
      <vt:lpstr>SWMP</vt:lpstr>
      <vt:lpstr>TOEFL</vt:lpstr>
      <vt:lpstr>TPA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Suharyadi</dc:creator>
  <cp:lastModifiedBy>esti</cp:lastModifiedBy>
  <dcterms:created xsi:type="dcterms:W3CDTF">2019-06-02T08:50:57Z</dcterms:created>
  <dcterms:modified xsi:type="dcterms:W3CDTF">2019-06-18T03:04:16Z</dcterms:modified>
</cp:coreProperties>
</file>