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E:\12. SPM\2019\BAN PT\Form Penilaian\"/>
    </mc:Choice>
  </mc:AlternateContent>
  <xr:revisionPtr revIDLastSave="0" documentId="8_{D4100F5D-24A7-4222-BAEE-AD384977C5A0}" xr6:coauthVersionLast="44" xr6:coauthVersionMax="44" xr10:uidLastSave="{00000000-0000-0000-0000-000000000000}"/>
  <bookViews>
    <workbookView xWindow="-108" yWindow="-108" windowWidth="15576" windowHeight="8832" xr2:uid="{00000000-000D-0000-FFFF-FFFF00000000}"/>
  </bookViews>
  <sheets>
    <sheet name="Hitung F1" sheetId="1" r:id="rId1"/>
    <sheet name="F1" sheetId="4" r:id="rId2"/>
  </sheets>
  <definedNames>
    <definedName name="_NAS" localSheetId="1">'F1'!#REF!</definedName>
    <definedName name="_NAS">'Hitung F1'!$D$203</definedName>
    <definedName name="_PS3" localSheetId="1">'F1'!#REF!</definedName>
    <definedName name="_PS3">'Hitung F1'!$D$155</definedName>
    <definedName name="_RI" localSheetId="1">'F1'!#REF!</definedName>
    <definedName name="_RI">'Hitung F1'!$B$197</definedName>
    <definedName name="_RL" localSheetId="1">'F1'!#REF!</definedName>
    <definedName name="_RL">'Hitung F1'!$B$195</definedName>
    <definedName name="_RN" localSheetId="1">'F1'!#REF!</definedName>
    <definedName name="_RN">'Hitung F1'!$B$196</definedName>
    <definedName name="_RS" localSheetId="1">'F1'!#REF!</definedName>
    <definedName name="_RS">'Hitung F1'!$B$204</definedName>
    <definedName name="ab" localSheetId="1">'F1'!#REF!</definedName>
    <definedName name="ab">'Hitung F1'!#REF!</definedName>
    <definedName name="bb" localSheetId="1">'F1'!#REF!</definedName>
    <definedName name="bb">'Hitung F1'!$D$176</definedName>
    <definedName name="DOP" localSheetId="1">'F1'!#REF!</definedName>
    <definedName name="DOP">'Hitung F1'!$D$239</definedName>
    <definedName name="DPD" localSheetId="1">'F1'!#REF!</definedName>
    <definedName name="DPD">'Hitung F1'!$D$243</definedName>
    <definedName name="DPkMD" localSheetId="1">'F1'!#REF!</definedName>
    <definedName name="DPkMD">'Hitung F1'!$D$247</definedName>
    <definedName name="DPU" localSheetId="1">'F1'!#REF!</definedName>
    <definedName name="DPU">'Hitung F1'!$D$175</definedName>
    <definedName name="DTPS" localSheetId="1">'F1'!#REF!</definedName>
    <definedName name="DTPS">'Hitung F1'!$D$151</definedName>
    <definedName name="GB" localSheetId="1">'F1'!#REF!</definedName>
    <definedName name="GB">'Hitung F1'!$D$151</definedName>
    <definedName name="IPK_" localSheetId="1">'F1'!#REF!</definedName>
    <definedName name="IPK_">'Hitung F1'!$D$450</definedName>
    <definedName name="JB" localSheetId="1">'F1'!#REF!</definedName>
    <definedName name="JB">'Hitung F1'!$D$341</definedName>
    <definedName name="JP" localSheetId="1">'F1'!#REF!</definedName>
    <definedName name="JP">'Hitung F1'!$D$340</definedName>
    <definedName name="Kecukupan_Dosen__DTPS___dosen_tetap_yang_terlibat_dalam_kegiatan_pendidikan_di_PS." localSheetId="1">'F1'!#REF!</definedName>
    <definedName name="Kecukupan_Dosen__DTPS___dosen_tetap_yang_terlibat_dalam_kegiatan_pendidikan_di_PS.">'Hitung F1'!$D$151</definedName>
    <definedName name="MB" localSheetId="1">'F1'!#REF!</definedName>
    <definedName name="MB">'Hitung F1'!$D$118</definedName>
    <definedName name="MPS" localSheetId="1">'F1'!#REF!</definedName>
    <definedName name="MPS">'Hitung F1'!$D$171</definedName>
    <definedName name="MS" localSheetId="1">'F1'!#REF!</definedName>
    <definedName name="MS">'Hitung F1'!$D$461</definedName>
    <definedName name="MT" localSheetId="1">'F1'!#REF!</definedName>
    <definedName name="MT">'Hitung F1'!$D$124</definedName>
    <definedName name="NA" localSheetId="1">'F1'!#REF!</definedName>
    <definedName name="NA">'Hitung F1'!#REF!</definedName>
    <definedName name="NA_" localSheetId="1">'F1'!#REF!</definedName>
    <definedName name="NA_">'Hitung F1'!$D$207</definedName>
    <definedName name="NA_61" localSheetId="1">'F1'!#REF!</definedName>
    <definedName name="NA_61">'Hitung F1'!$D$503</definedName>
    <definedName name="NA1_" localSheetId="1">'F1'!#REF!</definedName>
    <definedName name="NA1_">'Hitung F1'!$D$188</definedName>
    <definedName name="NA2_" localSheetId="1">'F1'!#REF!</definedName>
    <definedName name="NA2_">'Hitung F1'!$D$189</definedName>
    <definedName name="NA3_" localSheetId="1">'F1'!#REF!</definedName>
    <definedName name="NA3_">'Hitung F1'!$D$190</definedName>
    <definedName name="NA4_" localSheetId="1">'F1'!#REF!</definedName>
    <definedName name="NA4_">'Hitung F1'!$D$191</definedName>
    <definedName name="NA4a" localSheetId="1">'F1'!#REF!</definedName>
    <definedName name="NA4a">'Hitung F1'!#REF!</definedName>
    <definedName name="NAS" localSheetId="1">'F1'!#REF!</definedName>
    <definedName name="NAS">'Hitung F1'!#REF!</definedName>
    <definedName name="NAS_" localSheetId="1">'F1'!#REF!</definedName>
    <definedName name="NAS_">'Hitung F1'!$D$199</definedName>
    <definedName name="NB" localSheetId="1">'F1'!#REF!</definedName>
    <definedName name="NB">'Hitung F1'!#REF!</definedName>
    <definedName name="NB_" localSheetId="1">'F1'!#REF!</definedName>
    <definedName name="NB_">'Hitung F1'!$D$208</definedName>
    <definedName name="NB1_" localSheetId="1">'F1'!#REF!</definedName>
    <definedName name="NB1_">'Hitung F1'!$D$195</definedName>
    <definedName name="NB1a" localSheetId="1">'F1'!#REF!</definedName>
    <definedName name="NB1a">'Hitung F1'!#REF!</definedName>
    <definedName name="NB2_" localSheetId="1">'F1'!#REF!</definedName>
    <definedName name="NB2_">'Hitung F1'!$D$196</definedName>
    <definedName name="NB2a" localSheetId="1">'F1'!#REF!</definedName>
    <definedName name="NB2a">'Hitung F1'!#REF!</definedName>
    <definedName name="NB3_" localSheetId="1">'F1'!#REF!</definedName>
    <definedName name="NB3_">'Hitung F1'!$D$197</definedName>
    <definedName name="NB3a" localSheetId="1">'F1'!#REF!</definedName>
    <definedName name="NB3a">'Hitung F1'!#REF!</definedName>
    <definedName name="NB4a" localSheetId="1">'F1'!#REF!</definedName>
    <definedName name="NB4a">'Hitung F1'!#REF!</definedName>
    <definedName name="NC" localSheetId="1">'F1'!#REF!</definedName>
    <definedName name="NC">'Hitung F1'!#REF!</definedName>
    <definedName name="NC_" localSheetId="1">'F1'!#REF!</definedName>
    <definedName name="NC_">'Hitung F1'!$D$209</definedName>
    <definedName name="NC1_" localSheetId="1">'F1'!#REF!</definedName>
    <definedName name="NC1_">'Hitung F1'!$D$198</definedName>
    <definedName name="NC1a" localSheetId="1">'F1'!#REF!</definedName>
    <definedName name="NC1a">'Hitung F1'!#REF!</definedName>
    <definedName name="NC2_" localSheetId="1">'F1'!#REF!</definedName>
    <definedName name="NC2_">'Hitung F1'!$D$199</definedName>
    <definedName name="NC2a" localSheetId="1">'F1'!#REF!</definedName>
    <definedName name="NC2a">'Hitung F1'!#REF!</definedName>
    <definedName name="ND_" localSheetId="1">'F1'!#REF!</definedName>
    <definedName name="ND_">'Hitung F1'!$D$210</definedName>
    <definedName name="NDT" localSheetId="1">'F1'!#REF!</definedName>
    <definedName name="NDT">'Hitung F1'!$D$96</definedName>
    <definedName name="NI" localSheetId="1">'F1'!#REF!</definedName>
    <definedName name="NI">'Hitung F1'!$D$93</definedName>
    <definedName name="NI_" localSheetId="1">'F1'!#REF!</definedName>
    <definedName name="NI_">'Hitung F1'!$D$418</definedName>
    <definedName name="NI_61" localSheetId="1">'F1'!#REF!</definedName>
    <definedName name="NI_61">'Hitung F1'!$D$500</definedName>
    <definedName name="NII" localSheetId="1">'F1'!#REF!</definedName>
    <definedName name="NII">'Hitung F1'!$D$454</definedName>
    <definedName name="NL" localSheetId="1">'F1'!#REF!</definedName>
    <definedName name="NL">'Hitung F1'!$D$95</definedName>
    <definedName name="NL_" localSheetId="1">'F1'!#REF!</definedName>
    <definedName name="NL_">'Hitung F1'!$D$420</definedName>
    <definedName name="NL_61" localSheetId="1">'F1'!#REF!</definedName>
    <definedName name="NL_61">'Hitung F1'!$D$502</definedName>
    <definedName name="NMM" localSheetId="1">'F1'!#REF!</definedName>
    <definedName name="NMM">'Hitung F1'!$D$457</definedName>
    <definedName name="NN" localSheetId="1">'F1'!#REF!</definedName>
    <definedName name="NN">'Hitung F1'!$D$94</definedName>
    <definedName name="NN_" localSheetId="1">'F1'!#REF!</definedName>
    <definedName name="NN_">'Hitung F1'!$D$419</definedName>
    <definedName name="NN_61" localSheetId="1">'F1'!#REF!</definedName>
    <definedName name="NN_61">'Hitung F1'!$D$501</definedName>
    <definedName name="NNN" localSheetId="1">'F1'!#REF!</definedName>
    <definedName name="NNN">'Hitung F1'!$D$455</definedName>
    <definedName name="NP" localSheetId="1">'F1'!#REF!</definedName>
    <definedName name="NP">'Hitung F1'!$D$117</definedName>
    <definedName name="NPkM" localSheetId="1">'F1'!#REF!</definedName>
    <definedName name="NPkM">'Hitung F1'!$D$437</definedName>
    <definedName name="NRD" localSheetId="1">'F1'!#REF!</definedName>
    <definedName name="NRD">'Hitung F1'!$D$184</definedName>
    <definedName name="NWW" localSheetId="1">'F1'!#REF!</definedName>
    <definedName name="NWW">'Hitung F1'!$D$456</definedName>
    <definedName name="P_PBS" localSheetId="1">'F1'!$B$159</definedName>
    <definedName name="P_PBS">'Hitung F1'!$B$484</definedName>
    <definedName name="P_PDTT" localSheetId="1">'F1'!$B$58</definedName>
    <definedName name="P_PDTT">'Hitung F1'!$B$166</definedName>
    <definedName name="P_PGBLK" localSheetId="1">'F1'!$B$54</definedName>
    <definedName name="P_PGBLK">'Hitung F1'!$B$158</definedName>
    <definedName name="P_PMA" localSheetId="1">'F1'!#REF!</definedName>
    <definedName name="P_PMA">'Hitung F1'!$A$123</definedName>
    <definedName name="P_PS3" localSheetId="1">'F1'!$B$52</definedName>
    <definedName name="P_PS3">'Hitung F1'!$B$154</definedName>
    <definedName name="P_PSPP" localSheetId="1">'F1'!$B$56</definedName>
    <definedName name="P_PSPP">'Hitung F1'!$B$162</definedName>
    <definedName name="PBS" localSheetId="1">'F1'!#REF!</definedName>
    <definedName name="PBS">'Hitung F1'!$D$485</definedName>
    <definedName name="PDTT" localSheetId="1">'F1'!#REF!</definedName>
    <definedName name="PDTT">'Hitung F1'!$D$167</definedName>
    <definedName name="Persentase_jumlah_DTPS_dengan_pendidikan_S3_terhadap_jumlah_DTPS." localSheetId="1">'F1'!#REF!</definedName>
    <definedName name="Persentase_jumlah_DTPS_dengan_pendidikan_S3_terhadap_jumlah_DTPS.">'Hitung F1'!$D$155</definedName>
    <definedName name="PGLBK" localSheetId="1">'F1'!#REF!</definedName>
    <definedName name="PGLBK">'Hitung F1'!$D$159</definedName>
    <definedName name="PJP" localSheetId="1">'F1'!#REF!</definedName>
    <definedName name="PJP">'Hitung F1'!$B$340</definedName>
    <definedName name="PMA" localSheetId="1">'F1'!#REF!</definedName>
    <definedName name="PMA">'Hitung F1'!$D$123</definedName>
    <definedName name="PPDM" localSheetId="1">'F1'!#REF!</definedName>
    <definedName name="PPDM">'Hitung F1'!$D$424</definedName>
    <definedName name="PPI" localSheetId="1">'F1'!#REF!</definedName>
    <definedName name="PPI">'Hitung F1'!$D$377</definedName>
    <definedName name="PPS" localSheetId="1">'F1'!#REF!</definedName>
    <definedName name="PPS">'Hitung F1'!$D$469</definedName>
    <definedName name="PS3_" localSheetId="1">'F1'!#REF!</definedName>
    <definedName name="PS3_">'Hitung F1'!$D$155</definedName>
    <definedName name="PSPP" localSheetId="1">'F1'!#REF!</definedName>
    <definedName name="PSPP">'Hitung F1'!$D$155</definedName>
    <definedName name="PSPP_" localSheetId="1">'F1'!#REF!</definedName>
    <definedName name="PSPP_">'Hitung F1'!$D$163</definedName>
    <definedName name="PTW" localSheetId="1">'F1'!#REF!</definedName>
    <definedName name="PTW">'Hitung F1'!$D$465</definedName>
    <definedName name="PU" localSheetId="1">'F1'!$C$62</definedName>
    <definedName name="PU">'Hitung F1'!$C$174</definedName>
    <definedName name="R_MPS" localSheetId="1">'F1'!$B$60</definedName>
    <definedName name="R_MPS">'Hitung F1'!$B$170</definedName>
    <definedName name="Rasio" localSheetId="1">'F1'!#REF!</definedName>
    <definedName name="Rasio">'Hitung F1'!$D$119</definedName>
    <definedName name="RI" localSheetId="1">'F1'!#REF!</definedName>
    <definedName name="RI">'Hitung F1'!$B$93</definedName>
    <definedName name="RI_" localSheetId="1">'F1'!#REF!</definedName>
    <definedName name="RI_">'Hitung F1'!$B$190</definedName>
    <definedName name="RI_53" localSheetId="1">'F1'!#REF!</definedName>
    <definedName name="RI_53">'Hitung F1'!$B$454</definedName>
    <definedName name="RI_61" localSheetId="1">'F1'!#REF!</definedName>
    <definedName name="RI_61">'Hitung F1'!$B$500</definedName>
    <definedName name="RIa" localSheetId="1">'F1'!#REF!</definedName>
    <definedName name="RIa">'Hitung F1'!#REF!</definedName>
    <definedName name="RIb" localSheetId="1">'F1'!#REF!</definedName>
    <definedName name="RIb">'Hitung F1'!#REF!</definedName>
    <definedName name="RII" localSheetId="1">'F1'!#REF!</definedName>
    <definedName name="RII">'Hitung F1'!$B$418</definedName>
    <definedName name="RL" localSheetId="1">'F1'!#REF!</definedName>
    <definedName name="RL">'Hitung F1'!$B$95</definedName>
    <definedName name="RL_" localSheetId="1">'F1'!#REF!</definedName>
    <definedName name="RL_">'Hitung F1'!$B$188</definedName>
    <definedName name="RL_61" localSheetId="1">'F1'!#REF!</definedName>
    <definedName name="RL_61">'Hitung F1'!$B$502</definedName>
    <definedName name="RLb" localSheetId="1">'F1'!#REF!</definedName>
    <definedName name="RLb">'Hitung F1'!#REF!</definedName>
    <definedName name="RLL" localSheetId="1">'F1'!#REF!</definedName>
    <definedName name="RLL">'Hitung F1'!$B$420</definedName>
    <definedName name="RLP" localSheetId="1">'F1'!#REF!</definedName>
    <definedName name="RLP">'Hitung F1'!$B$207</definedName>
    <definedName name="RLPa" localSheetId="1">'F1'!#REF!</definedName>
    <definedName name="RLPa">'Hitung F1'!#REF!</definedName>
    <definedName name="RN" localSheetId="1">'F1'!#REF!</definedName>
    <definedName name="RN">'Hitung F1'!$B$94</definedName>
    <definedName name="RN_" localSheetId="1">'F1'!#REF!</definedName>
    <definedName name="RN_">'Hitung F1'!$B$189</definedName>
    <definedName name="RN_53" localSheetId="1">'F1'!#REF!</definedName>
    <definedName name="RN_53">'Hitung F1'!$B$455</definedName>
    <definedName name="RN_61" localSheetId="1">'F1'!#REF!</definedName>
    <definedName name="RN_61">'Hitung F1'!$B$501</definedName>
    <definedName name="RNb" localSheetId="1">'F1'!#REF!</definedName>
    <definedName name="RNb">'Hitung F1'!#REF!</definedName>
    <definedName name="RNN" localSheetId="1">'F1'!#REF!</definedName>
    <definedName name="RNN">'Hitung F1'!$B$419</definedName>
    <definedName name="RPkMD" localSheetId="1">'F1'!#REF!</definedName>
    <definedName name="RPkMD">'Hitung F1'!$B$437</definedName>
    <definedName name="RRD" localSheetId="1">'F1'!#REF!</definedName>
    <definedName name="RRD">'Hitung F1'!$B$184</definedName>
    <definedName name="RS" localSheetId="1">'F1'!#REF!</definedName>
    <definedName name="RS">'Hitung F1'!#REF!</definedName>
    <definedName name="RS_" localSheetId="1">'F1'!#REF!</definedName>
    <definedName name="RS_">'Hitung F1'!$B$200</definedName>
    <definedName name="RSS" localSheetId="1">'F1'!#REF!</definedName>
    <definedName name="RSS">'Hitung F1'!#REF!</definedName>
    <definedName name="RW_53" localSheetId="1">'F1'!#REF!</definedName>
    <definedName name="RW_53">'Hitung F1'!$B$456</definedName>
    <definedName name="SP" localSheetId="1">'F1'!#REF!</definedName>
    <definedName name="SP">'Hitung F1'!$D$155</definedName>
    <definedName name="SWMP" localSheetId="1">'F1'!#REF!</definedName>
    <definedName name="SWMP">'Hitung F1'!$D$180</definedName>
    <definedName name="TOEFL" localSheetId="1">'F1'!#REF!</definedName>
    <definedName name="TOEFL">'Hitung F1'!#REF!</definedName>
    <definedName name="TPA" localSheetId="1">'F1'!#REF!</definedName>
    <definedName name="TPA">'Hitung F1'!#REF!</definedName>
    <definedName name="WT_bulan" localSheetId="1">'F1'!#REF!</definedName>
    <definedName name="WT_bulan">'Hitung F1'!$D$481</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9" i="1" l="1"/>
  <c r="B418" i="1"/>
  <c r="D421" i="1"/>
  <c r="F133" i="4"/>
  <c r="H133" i="4"/>
  <c r="K11" i="4"/>
  <c r="K12" i="4"/>
  <c r="B454" i="1"/>
  <c r="B455" i="1"/>
  <c r="D458" i="1"/>
  <c r="D382" i="1"/>
  <c r="D482" i="1"/>
  <c r="B340" i="1"/>
  <c r="D342" i="1"/>
  <c r="C174" i="1"/>
  <c r="H496" i="1"/>
  <c r="H495" i="1"/>
  <c r="H494" i="1"/>
  <c r="H493" i="1"/>
  <c r="H492" i="1"/>
  <c r="H491" i="1"/>
  <c r="H490" i="1"/>
  <c r="D497" i="1"/>
  <c r="D5" i="4"/>
  <c r="D4" i="4"/>
  <c r="D3" i="4"/>
  <c r="D2" i="4"/>
  <c r="E161" i="4"/>
  <c r="E166" i="4"/>
  <c r="F166" i="4"/>
  <c r="E83" i="4"/>
  <c r="F80" i="4"/>
  <c r="H80" i="4"/>
  <c r="E80" i="4"/>
  <c r="F16" i="4"/>
  <c r="E16" i="4"/>
  <c r="D248" i="1"/>
  <c r="D244" i="1"/>
  <c r="D240" i="1"/>
  <c r="B190" i="1"/>
  <c r="B189" i="1"/>
  <c r="F83" i="4"/>
  <c r="F87" i="4"/>
  <c r="E11" i="4"/>
  <c r="H166" i="4"/>
  <c r="F175" i="4"/>
  <c r="H175" i="4"/>
  <c r="E175" i="4"/>
  <c r="F172" i="4"/>
  <c r="H172" i="4"/>
  <c r="E172" i="4"/>
  <c r="F169" i="4"/>
  <c r="H169" i="4"/>
  <c r="E169" i="4"/>
  <c r="E163" i="4"/>
  <c r="E159" i="4"/>
  <c r="E157" i="4"/>
  <c r="F155" i="4"/>
  <c r="H155" i="4"/>
  <c r="E155" i="4"/>
  <c r="E153" i="4"/>
  <c r="E151" i="4"/>
  <c r="E149" i="4"/>
  <c r="E147" i="4"/>
  <c r="E145" i="4"/>
  <c r="F143" i="4"/>
  <c r="H143" i="4"/>
  <c r="E143" i="4"/>
  <c r="E140" i="4"/>
  <c r="F138" i="4"/>
  <c r="H138" i="4"/>
  <c r="E138" i="4"/>
  <c r="E133" i="4"/>
  <c r="F131" i="4"/>
  <c r="H131" i="4"/>
  <c r="E131" i="4"/>
  <c r="F128" i="4"/>
  <c r="H128" i="4"/>
  <c r="E128" i="4"/>
  <c r="F126" i="4"/>
  <c r="H126" i="4"/>
  <c r="E126" i="4"/>
  <c r="F124" i="4"/>
  <c r="H124" i="4"/>
  <c r="E124" i="4"/>
  <c r="E122" i="4"/>
  <c r="F120" i="4"/>
  <c r="H120" i="4"/>
  <c r="E120" i="4"/>
  <c r="F118" i="4"/>
  <c r="H118" i="4"/>
  <c r="E118" i="4"/>
  <c r="F116" i="4"/>
  <c r="H116" i="4"/>
  <c r="E116" i="4"/>
  <c r="F114" i="4"/>
  <c r="H114" i="4"/>
  <c r="E114" i="4"/>
  <c r="E112" i="4"/>
  <c r="F110" i="4"/>
  <c r="H110" i="4"/>
  <c r="E110" i="4"/>
  <c r="F108" i="4"/>
  <c r="H108" i="4"/>
  <c r="E108" i="4"/>
  <c r="E104" i="4"/>
  <c r="E106" i="4"/>
  <c r="F106" i="4"/>
  <c r="H106" i="4"/>
  <c r="F104" i="4"/>
  <c r="H104" i="4"/>
  <c r="F102" i="4"/>
  <c r="H102" i="4"/>
  <c r="E102" i="4"/>
  <c r="F100" i="4"/>
  <c r="H100" i="4"/>
  <c r="E100" i="4"/>
  <c r="F98" i="4"/>
  <c r="H98" i="4"/>
  <c r="E98" i="4"/>
  <c r="F96" i="4"/>
  <c r="E96" i="4"/>
  <c r="F93" i="4"/>
  <c r="H93" i="4"/>
  <c r="E93" i="4"/>
  <c r="F91" i="4"/>
  <c r="H91" i="4"/>
  <c r="E91" i="4"/>
  <c r="F89" i="4"/>
  <c r="H89" i="4"/>
  <c r="E89" i="4"/>
  <c r="E87" i="4"/>
  <c r="E85" i="4"/>
  <c r="F78" i="4"/>
  <c r="E78" i="4"/>
  <c r="F76" i="4"/>
  <c r="E76" i="4"/>
  <c r="E74" i="4"/>
  <c r="E72" i="4"/>
  <c r="E70" i="4"/>
  <c r="E68" i="4"/>
  <c r="E66" i="4"/>
  <c r="E64" i="4"/>
  <c r="E62" i="4"/>
  <c r="E60" i="4"/>
  <c r="E58" i="4"/>
  <c r="E56" i="4"/>
  <c r="E54" i="4"/>
  <c r="E52" i="4"/>
  <c r="E50" i="4"/>
  <c r="F48" i="4"/>
  <c r="E48" i="4"/>
  <c r="F46" i="4"/>
  <c r="E46" i="4"/>
  <c r="F44" i="4"/>
  <c r="E44" i="4"/>
  <c r="E42" i="4"/>
  <c r="E40" i="4"/>
  <c r="F37" i="4"/>
  <c r="E37" i="4"/>
  <c r="F35" i="4"/>
  <c r="E35" i="4"/>
  <c r="E33" i="4"/>
  <c r="F31" i="4"/>
  <c r="H31" i="4"/>
  <c r="E31" i="4"/>
  <c r="F29" i="4"/>
  <c r="E29" i="4"/>
  <c r="F27" i="4"/>
  <c r="E27" i="4"/>
  <c r="F25" i="4"/>
  <c r="E25" i="4"/>
  <c r="F23" i="4"/>
  <c r="E23" i="4"/>
  <c r="F20" i="4"/>
  <c r="E20" i="4"/>
  <c r="F18" i="4"/>
  <c r="H18" i="4"/>
  <c r="E18" i="4"/>
  <c r="F13" i="4"/>
  <c r="H13" i="4"/>
  <c r="E13" i="4"/>
  <c r="F11" i="4"/>
  <c r="H96" i="4"/>
  <c r="H83" i="4"/>
  <c r="H78" i="4"/>
  <c r="H76" i="4"/>
  <c r="H48" i="4"/>
  <c r="H46" i="4"/>
  <c r="H44" i="4"/>
  <c r="H37" i="4"/>
  <c r="H35" i="4"/>
  <c r="H29" i="4"/>
  <c r="H27" i="4"/>
  <c r="H25" i="4"/>
  <c r="H23" i="4"/>
  <c r="H20" i="4"/>
  <c r="H16" i="4"/>
  <c r="H11" i="4"/>
  <c r="D462" i="1"/>
  <c r="D125" i="1"/>
  <c r="D119" i="1"/>
  <c r="F122" i="4"/>
  <c r="H122" i="4"/>
  <c r="F42" i="4"/>
  <c r="H42" i="4"/>
  <c r="F149" i="4"/>
  <c r="H149" i="4"/>
  <c r="A123" i="1"/>
  <c r="D120" i="1"/>
  <c r="F40" i="4"/>
  <c r="H40" i="4"/>
  <c r="B502" i="1"/>
  <c r="B501" i="1"/>
  <c r="B500" i="1"/>
  <c r="F161" i="4"/>
  <c r="H161" i="4"/>
  <c r="B484" i="1"/>
  <c r="D486" i="1"/>
  <c r="B456" i="1"/>
  <c r="F112" i="4"/>
  <c r="H112" i="4"/>
  <c r="F159" i="4"/>
  <c r="H159" i="4"/>
  <c r="F157" i="4"/>
  <c r="H157" i="4"/>
  <c r="D504" i="1"/>
  <c r="F163" i="4"/>
  <c r="H163" i="4"/>
  <c r="B184" i="1"/>
  <c r="D185" i="1"/>
  <c r="F66" i="4"/>
  <c r="H66" i="4"/>
  <c r="D177" i="1"/>
  <c r="B170" i="1"/>
  <c r="B166" i="1"/>
  <c r="D168" i="1"/>
  <c r="B162" i="1"/>
  <c r="D164" i="1"/>
  <c r="B158" i="1"/>
  <c r="D160" i="1"/>
  <c r="B154" i="1"/>
  <c r="D156" i="1"/>
  <c r="D152" i="1"/>
  <c r="F52" i="4"/>
  <c r="H52" i="4"/>
  <c r="D172" i="1"/>
  <c r="F56" i="4"/>
  <c r="H56" i="4"/>
  <c r="F54" i="4"/>
  <c r="H54" i="4"/>
  <c r="F62" i="4"/>
  <c r="H62" i="4"/>
  <c r="F50" i="4"/>
  <c r="H50" i="4"/>
  <c r="F58" i="4"/>
  <c r="H58" i="4"/>
  <c r="B204" i="1"/>
  <c r="D204" i="1"/>
  <c r="B197" i="1"/>
  <c r="B196" i="1"/>
  <c r="B195" i="1"/>
  <c r="B188" i="1"/>
  <c r="D181" i="1"/>
  <c r="F72" i="4"/>
  <c r="H72" i="4"/>
  <c r="F60" i="4"/>
  <c r="H60" i="4"/>
  <c r="F64" i="4"/>
  <c r="H64" i="4"/>
  <c r="D200" i="1"/>
  <c r="D192" i="1"/>
  <c r="D451" i="1"/>
  <c r="F68" i="4"/>
  <c r="H68" i="4"/>
  <c r="F70" i="4"/>
  <c r="H70" i="4"/>
  <c r="F147" i="4"/>
  <c r="H147" i="4"/>
  <c r="F145" i="4"/>
  <c r="H145" i="4"/>
  <c r="F85" i="4"/>
  <c r="H85" i="4"/>
  <c r="B437" i="1"/>
  <c r="D438" i="1"/>
  <c r="B420" i="1"/>
  <c r="B207" i="1"/>
  <c r="D211" i="1"/>
  <c r="B200" i="1"/>
  <c r="B95" i="1"/>
  <c r="B94" i="1"/>
  <c r="B93" i="1"/>
  <c r="F74" i="4"/>
  <c r="H74" i="4"/>
  <c r="F140" i="4"/>
  <c r="H140" i="4"/>
  <c r="D97" i="1"/>
  <c r="F33" i="4"/>
  <c r="H33" i="4"/>
  <c r="D470" i="1"/>
  <c r="D466" i="1"/>
  <c r="F151" i="4"/>
  <c r="H151" i="4"/>
  <c r="F153" i="4"/>
  <c r="H153" i="4"/>
  <c r="H87" i="4"/>
</calcChain>
</file>

<file path=xl/sharedStrings.xml><?xml version="1.0" encoding="utf-8"?>
<sst xmlns="http://schemas.openxmlformats.org/spreadsheetml/2006/main" count="743" uniqueCount="440">
  <si>
    <t>Nilai</t>
  </si>
  <si>
    <t xml:space="preserve">C  Kriteria 
C.1 Visi, Misi, Tujuan dan Sasaran
</t>
  </si>
  <si>
    <t>C.1.4 Indikator Kinerja Utama</t>
  </si>
  <si>
    <t>No</t>
  </si>
  <si>
    <t>Elemen</t>
  </si>
  <si>
    <t>Indikator</t>
  </si>
  <si>
    <t>A  Kondisi Eksternal</t>
  </si>
  <si>
    <t>Konsistensi dengan hasil analisis SWOT dan/atau analisis lain serta rencana pengembangan ke depan.</t>
  </si>
  <si>
    <t>Keserbacakupan informasi dalam profil dan konsistensi antara profil dengan data dan informasi yang disampaikan pada masing-masing kriteria.</t>
  </si>
  <si>
    <t>Ketepatan di dalam menetapkan prioritas program pengembangan.</t>
  </si>
  <si>
    <t>C.2.4.a) Sistem Tata Pamong</t>
  </si>
  <si>
    <t>Unit Pengelola Program Studi memiliki kebijakan, ketersediaan sumberdaya, kemampuan melaksanakan, dan kerealistikan program.</t>
  </si>
  <si>
    <t>C.2.8 Kepuasan pemangku kepentingan.</t>
  </si>
  <si>
    <t>C.5.4.b) Sarana dan Prasarana</t>
  </si>
  <si>
    <t>Unit Pengelola Program Studi tidak mampu:
1) mengidentifikasi kondisi lingkungan yang relevan,
2) menetapkan posisi Unit Pengelola Program Studi relatif terhadap lingkungannya.</t>
  </si>
  <si>
    <t>B  Profil Unit Pengelola</t>
  </si>
  <si>
    <t>Informasi dari Unit Pengelola Program Studi</t>
  </si>
  <si>
    <t>Deskripsi profil unit pengelola program studi tidak menunjukkan keserbacakupan informasi dan tidak konsisten dengan data dan informasi yang disampaikan pada masing-masing kriteria.</t>
  </si>
  <si>
    <t>Ketepatan analisis SWOT atau analisis yang relevan didalam mengembangkan strategi unit pengelola program studi.</t>
  </si>
  <si>
    <t>C.2.4.b) Kepemimpinan dan Kemampuan Manajerial</t>
  </si>
  <si>
    <t>C.2.4.c) Kerjasama</t>
  </si>
  <si>
    <t xml:space="preserve">Tabel 1 LKPS Kerjasama </t>
  </si>
  <si>
    <t>C.2.7. Penjaminan Mutu</t>
  </si>
  <si>
    <t>Tidak ada skor kurang dari 1</t>
  </si>
  <si>
    <t>Persentase jumlah mahasiswa asing (PMA) terhadap jumlah seluruh mahasiswa.</t>
  </si>
  <si>
    <t>PMA</t>
  </si>
  <si>
    <t>C.3.4.b) Keberlanjutan</t>
  </si>
  <si>
    <t>C.4.4.b) Kinerja Dosen</t>
  </si>
  <si>
    <t>Tabel LKPS</t>
  </si>
  <si>
    <t>Total Mahasiswa</t>
  </si>
  <si>
    <t>Unit Pengelola Program Studi memiliki kebijakan dan upaya yang diturunkan ke dalam berbagai peraturan untuk menjamin keberlanjutan program yang mencakup:
1) alokasi sumber daya,
2) kemampuan melaksanakan,
3) rencana penjaminan mutu yang berkelanjutan, dan
4) keberadaan dukungan stakeholders  eksternal.</t>
  </si>
  <si>
    <t>D.4 Program Keberlanjutan</t>
  </si>
  <si>
    <t>D.3 Program Pengembangan</t>
  </si>
  <si>
    <t>D.2 Analisis SWOT atau Analisis Lain yang Relevan</t>
  </si>
  <si>
    <t>Unit Pengelola Program Studi melakukan analisis SWOT atau analisis lain yang relevan, serta memenuhi aspek-aspek sebagai berikut:
1) melakukan identifikasi kekuatan atau faktor pendorong, kelemahan atau faktor penghambat, peluang dan ancaman yang dihadapi unit pengelola program studi dilakukan secara tepat,
2) memiliki keterkaitan dengan hasil analisis capaian kinerja,
3) merumuskan strategi pengembangan unit pengelola program studi yang berkesesuaian, dan
4) menghasilkan program program pengembangan alternatif yang tepat.</t>
  </si>
  <si>
    <t>D Analisis dan Penetapan Program Pengembangan 
D.1 Analisis dan Capaian Kinerja</t>
  </si>
  <si>
    <t>NA</t>
  </si>
  <si>
    <t>NB</t>
  </si>
  <si>
    <t>NC</t>
  </si>
  <si>
    <t>ND</t>
  </si>
  <si>
    <t>NAS</t>
  </si>
  <si>
    <t>NB1</t>
  </si>
  <si>
    <t>NB2</t>
  </si>
  <si>
    <t>NB3</t>
  </si>
  <si>
    <t>NC1</t>
  </si>
  <si>
    <t>NC2</t>
  </si>
  <si>
    <t>NA1</t>
  </si>
  <si>
    <t>NA2</t>
  </si>
  <si>
    <t>NA3</t>
  </si>
  <si>
    <t>NA4</t>
  </si>
  <si>
    <t xml:space="preserve">Nilai </t>
  </si>
  <si>
    <r>
      <t>N</t>
    </r>
    <r>
      <rPr>
        <sz val="9"/>
        <color rgb="FF000000"/>
        <rFont val="Calibri"/>
        <family val="2"/>
        <scheme val="minor"/>
      </rPr>
      <t>RD</t>
    </r>
  </si>
  <si>
    <t>C.4.4.c) Pengembangan Dosen</t>
  </si>
  <si>
    <t xml:space="preserve">Upaya pengembangan dosen UPPS dan PS
Jika skor rata-rata butir Profil Dosen &gt;= 3.5, maka skor butir ini = 4
</t>
  </si>
  <si>
    <t>C.4.4.d) Tenaga Kependidikan</t>
  </si>
  <si>
    <t>DOP</t>
  </si>
  <si>
    <t>Rata-rata dana penelitian dosen (DPD)/ tahun dalam 3 tahun terakhir</t>
  </si>
  <si>
    <t>DPD</t>
  </si>
  <si>
    <t>Rata-rata dana PkM dosen (DPkMD)/ tahun dalam 3 tahun terakhir</t>
  </si>
  <si>
    <t>DPkMD</t>
  </si>
  <si>
    <t xml:space="preserve">Unit Pengelola Program Studi menyediakan sarana dan prasarana serta aksesibilitas yang cukup untuk menjamin pencapaian capaian pembelajaran </t>
  </si>
  <si>
    <t>Capaian pembelajaran diturunkan dari profil lulusan dan tidak memenuhi level KKNI</t>
  </si>
  <si>
    <t>Capaian pembelajaran tidak diturunkan dari profil lulusan dan tidak memenuhi level KKNI</t>
  </si>
  <si>
    <t>C.6.4.b) Karakteristik Proses Pembelajaran</t>
  </si>
  <si>
    <t>C.6.4.c) Rencana Proses Pembelajaran</t>
  </si>
  <si>
    <t>A. Ketersediaan dan kelengkapan dokumen rencana pembelajaran semester (RPS)</t>
  </si>
  <si>
    <t>B. Kedalaman dan keluasan RPS sesuai dengan capaian pembelajaran lulusan</t>
  </si>
  <si>
    <t>Isi materi pembelajaran sesuai dengan RPS, memiliki kedalaman dan keluasan yang relevan untuk mencapai capaian pembelajaran lulusan, serta ditinjau ulang secara berkala</t>
  </si>
  <si>
    <t>Isi materi pembelajaran sesuai dengan RPS, memiliki kedalaman dan keluasan yang relevan untuk mencapai capaian pembelajaran lulusan</t>
  </si>
  <si>
    <t>Isi materi pembelajaran memiliki kedalaman dan keluasan sesuai dengan capaian pembelajaran lulusan</t>
  </si>
  <si>
    <t>Isi materi pembelajaran memiliki kedalaman dan keluasan namun sebagian tidak sesuai dengan capaian pembelajaran lulusan</t>
  </si>
  <si>
    <t>Isi materi pembelajaran tidak sesuai dengan capaian pembelajaran lulusan</t>
  </si>
  <si>
    <t>C.6.4.f) Suasana Akademik</t>
  </si>
  <si>
    <t>Keterlaksanaan dan keberkalaan program dan kegiatan di luar kegiatan pembelajaran terstruktur untuk meningkatkan suasana akademik.
Contoh: Kuliah umum / studium generale, seminar ilmiah, bedah buku</t>
  </si>
  <si>
    <t>C.6.4.g) Kepuasan Mahasiswa</t>
  </si>
  <si>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</si>
  <si>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</si>
  <si>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</si>
  <si>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 dan menunjukkan peningkatan hasil pembelajaran</t>
  </si>
  <si>
    <t>Hasil pengukuran dianalisis dan ditindaklanjuti, serta digunakan untuk perbaikan proses pembelajaran dan menunjukkan peningkatan hasil pembelajaran, namun dilakukan secara insidentil</t>
  </si>
  <si>
    <t xml:space="preserve">Tidak dilakukan analisis terhadap hasil pengukuran kepuasan terhadap kepuasan terhadap proses pembelajaran </t>
  </si>
  <si>
    <t>C.7.4. b) Penelitian Dosen dan Mahasiswa</t>
  </si>
  <si>
    <t>NI</t>
  </si>
  <si>
    <t>NN</t>
  </si>
  <si>
    <t>NL</t>
  </si>
  <si>
    <t>Keterlibatan mahasiswa dalam penelitian
PPDM = persentase jumlah penelitian mahasiswa tugas akhir yang masuk dalam agenda penelitian dosen terhadap jumlah mahasiswa tugas akhir dalam 3 tahun terakhir</t>
  </si>
  <si>
    <t>PPDM</t>
  </si>
  <si>
    <t>C.8.4.b) PkM Dosen</t>
  </si>
  <si>
    <t>Rata-rata jumlah judul PkM DTPS yang sesuai dengan keilmuan PS/tahun dalam 3 tahun terakhir
RPkMD = NPkM/3/NDT
NPkM = jumlah judul PkM sesuai rumpun ilmu dalam 3 tahun terakhir
NDT = Jumlah dosen tetap</t>
  </si>
  <si>
    <t>NPkM</t>
  </si>
  <si>
    <t xml:space="preserve">Persentase kelulusan tepat waktu </t>
  </si>
  <si>
    <t>PTW</t>
  </si>
  <si>
    <t>Persentase keberhasilan studi</t>
  </si>
  <si>
    <t>PPS</t>
  </si>
  <si>
    <t>Tracer study yang dilakukan UPPS telah mencakup 5 aspek</t>
  </si>
  <si>
    <t>Tracer study yang dilakukan UPPS telah mencakup 4 aspek</t>
  </si>
  <si>
    <t>Tracer study yang dilakukan UPPS telah mencakup 3 aspek</t>
  </si>
  <si>
    <t>Tracer study yang dilakukan UPPS telah mencakup 2 aspek</t>
  </si>
  <si>
    <t xml:space="preserve">UPPS tidak melaksanakan tracer study </t>
  </si>
  <si>
    <t>Rata-rata IPK lulusan</t>
  </si>
  <si>
    <t>IPK</t>
  </si>
  <si>
    <t>NW</t>
  </si>
  <si>
    <t xml:space="preserve">NI </t>
  </si>
  <si>
    <t xml:space="preserve">NN </t>
  </si>
  <si>
    <t xml:space="preserve">NL  </t>
  </si>
  <si>
    <t xml:space="preserve">NDT </t>
  </si>
  <si>
    <t>MS</t>
  </si>
  <si>
    <t>Masa studi dalam 3 tahun terakhir.</t>
  </si>
  <si>
    <t>Dana operasional pendidikan (DOP)
DOP = Rata-rata dana operasional pendidikan / mahasiswa / tahun dalam 3 tahun terakhir (dalam juta rupiah)</t>
  </si>
  <si>
    <t>C.6.4.a) Kurikulum</t>
  </si>
  <si>
    <t>C.7.4. a) Relevansi Penelitian</t>
  </si>
  <si>
    <t>C.8.4.a) Relevansi PkM</t>
  </si>
  <si>
    <t xml:space="preserve">C.2 Tata Pamong, Tata Kelola dan Kerjasama 
C.2.4 Indikator Kinerja Utama </t>
  </si>
  <si>
    <t xml:space="preserve">C.3 Mahasiswa
C.3.4 Indikator Kinerja Utama
</t>
  </si>
  <si>
    <t xml:space="preserve">C.4 Sumber Daya Manusia
C.4.4. Indikator Kinerja Utama
</t>
  </si>
  <si>
    <t xml:space="preserve">C.5 Keuangan, Sarana dan Prasarana
C.5.4. Indikator Kinerja Utama 
</t>
  </si>
  <si>
    <t xml:space="preserve">C.6 Pendidikan
C.6.4 Indikator Kinerja Utama 
</t>
  </si>
  <si>
    <t xml:space="preserve">C.7 Penelitian
C.7.4. Indikator Kinerja Utama 
</t>
  </si>
  <si>
    <t xml:space="preserve">C.9 Luaran dan Capaian Tridharma
C.9.4 Indikator Kinerja Utama
</t>
  </si>
  <si>
    <t>Tabel 8.b.1 LKPS Prestasi Akademik</t>
  </si>
  <si>
    <t>Tabel 8.c. Masa Studi Lulusan Program Studi</t>
  </si>
  <si>
    <t>Tabel 8.c. LKPS Masa Studi Lulusan Program Studi</t>
  </si>
  <si>
    <t>Nama Perguruan Tinggi</t>
  </si>
  <si>
    <t>Nama Program Studi</t>
  </si>
  <si>
    <t>Jenjang</t>
  </si>
  <si>
    <t>Nama Asesor</t>
  </si>
  <si>
    <t>Tanggal Penilaian</t>
  </si>
  <si>
    <t>Nama Unit Pengelola PS</t>
  </si>
  <si>
    <t>Yang diisi hanya sel yang berwarna kuning</t>
  </si>
  <si>
    <t xml:space="preserve"> </t>
  </si>
  <si>
    <t xml:space="preserve">: </t>
  </si>
  <si>
    <t>PENILAIAN DOKUMEN PERORANGAN PROGRAM SARJANA</t>
  </si>
  <si>
    <t xml:space="preserve">Unit Pengelola Program Studi mampu:
1) mengidentifikasi kondisi lingkungan yang relevan, komprehensif, dan strategis,
2) menetapkan posisi Unit Pengelola Program Studi relatif terhadap lingkungannya,
3) menggunakan hasil identifikasi dan posisi yang ditetapkan untuk melakukan analisis SWOT/analisis lain yang relevan, dan
4) merumuskan strategi pengembangan program studi yang berkesesuaian untuk menghasilkan program-program pengembangan alternatif yang tepat. </t>
  </si>
  <si>
    <t>Unit Pengelola Program Studi mampu:
1) mengidentifikasi kondisi lingkungan yang relevan secara komprehensif,
2) menetapkan posisi Unit Pengelola Program Studi relatif terhadap lingkungannya, dan
3) menggunakan hasil identifikasi dan posisi yang ditetapkan untuk melakukan analisis SWOT/analisis lain yang relevan untuk pengembangan program studi.</t>
  </si>
  <si>
    <t>Unit Pengelola Program Studi mampu:
1) mengidentifikasi kondisi lingkungan yang relevan, dan
2) menetapkan posisi Unit Pengelola Program Studi relatif terhadap lingkungannya.</t>
  </si>
  <si>
    <t>Unit Pengelola Program Studi kurang mampu:
1) mengidentifikasi kondisi lingkungan yang relevan, dan
2) menetapkan posisi Unit Pengelola Program Studi relatif terhadap lingkungannya.</t>
  </si>
  <si>
    <t>Deskripsi profil unit pengelola program studi:
1) menunjukkan keserbacakupan informasi yang disampaikan secara ringkas dan jelas, serta konsisten dengan data dan informasi yang disampaikan pada masing-masing kriteria.
2) menggambarkan keselarasan dengan substansi keilmuan program studi.
3) menunjukkan iklim yang kondusif untuk pengembangan keilmuan program studi.
4) menunjukkan reputasi sebagai rujukan di bidang keilmuannya.</t>
  </si>
  <si>
    <t>Deskripsi profil unit pengelola program studi:
1) kurang menunjukkan keserbacakupan informasi yang disampaikan secara ringkas dan jelas, serta konsisten dengan data dan informasi yang disampaikan pada masing-masing kriteria.
2) kurang menggambarkan keselarasan dengan substansi keilmuan program studi.</t>
  </si>
  <si>
    <t>C3.4.a) Kualitas Input Mahasiswa
Tabel 2.a. LKA Seleksi Mahasiswa</t>
  </si>
  <si>
    <t>Tabel 2.b LKA Mahasiswa Asing</t>
  </si>
  <si>
    <t>C.3.4.c) Layanan Kemahasiswaan</t>
  </si>
  <si>
    <t>Jenis layanan mencakup 3 bidang dan seluruh layanan kesejahteraan ada.</t>
  </si>
  <si>
    <t>Jenis layanan mencakup 2 bidang dan sebagian layanan kesejahteraan.</t>
  </si>
  <si>
    <t xml:space="preserve">Jenis layanan mencakup bidang 1. </t>
  </si>
  <si>
    <t>Jenis layanan hanya mencakup salah satu bidang penalaran atau minat bakat mahasiswa</t>
  </si>
  <si>
    <t>Tidak memiliki layanan kemahasiswaan.</t>
  </si>
  <si>
    <t>A. Ketersediaan dan mutu layanan kemahasiswaan di bidang:
1) penalaran, minat dan bakat,
2) bimbingan karir dan kewirausahaan, dan
3) kesejateraan (bimbingan dan konseling, layanan beasiswa, dan layanan kesehatan).</t>
  </si>
  <si>
    <t xml:space="preserve">B. Akses dan mutu layanan kemahasiswaan.
</t>
  </si>
  <si>
    <t>Adanya kemudahan akses dan mutu layanan yang baik untuk bidang penalaran, minat bakat mahasiswa dan semua jenis layanan kesehatan.</t>
  </si>
  <si>
    <t>Adanya kemudahan akses dan mutu layanan yang baik untuk bidang penalaran, minat bakat mahasiswa dan sebagian layanan kesehatan.</t>
  </si>
  <si>
    <t>Adanya kemudahan akses dan mutu layanan yang baik untuk bidang penalaran, minat bakat mahasiswa.</t>
  </si>
  <si>
    <t>Mutu layanan kurang baik untuk bidang penalaran atau minat bakat mahasiswa.</t>
  </si>
  <si>
    <t xml:space="preserve">Kecukupan Dosen
DTPS = dosen tetap yang terlibat dalam kegiatan pendidikan di PS.
</t>
  </si>
  <si>
    <t>Persentase jumlah DTPS dengan pendidikan S3 terhadap jumlah DTPS.</t>
  </si>
  <si>
    <t>C.9.4.b)Penelitian dan PkM Tabel LKPS</t>
  </si>
  <si>
    <t>Jumlah publikasi di jurnal dalam 3 tahun terakhir.
RL = NA1/NDT, RN = (NA2+NA3)/NDT, RI = NA4/NDT
Faktor: a = 0.1, b = 1, c = 2 
NA1 = Jumlah publikasi di jurnal tidak terakreditasi.
NA2 = Jumlah publikasi di jurnal nasional terakreditasi.
NA3 = Jumlah publikasi di jurnal internasional.
NA4 = Jumlah publikasi di jurnal internasional bereputasi.
NDT = Jumlah dosen tetap.</t>
  </si>
  <si>
    <t>C.4.4.a) Profil Dosen
Tabel 3.a. LKA Dosen</t>
  </si>
  <si>
    <t>Persentase jumlah DTPS dengan jabatan akademik GB/LK terhadap jumlah DTPS.</t>
  </si>
  <si>
    <t xml:space="preserve">Persentase jumlah DTPS yang memiliki sertifikat pendidik profesional terhadap jumlah DTPS. </t>
  </si>
  <si>
    <t xml:space="preserve">Persentase jumlah dosen tidak tetap terhadap jumlah DTPS. </t>
  </si>
  <si>
    <t xml:space="preserve">Rasio jumlah mahasiswa PS terhadap jumlah DTPS. </t>
  </si>
  <si>
    <t>Tabel 3.b LKA Dosen Pembimbing Utama Tugas Akhir</t>
  </si>
  <si>
    <r>
      <t>Dosen yang mendapat pengakuan atas prestasi/kinerja dalam 3 tahun terakhir:
(1) menjadi visiting professor di perguruan tinggi nasional / internasional
(2) menjadi keynote speaker/invited speaker pada pertemuan limiah tingkat nasional
(3) menjadi staf ahli di lembaga tingkat nasional / internasional
(4) menjadi editor atau mitra bestari pada jurnal nasional terakreditasi / jurnal internasional bereputasi
(5) mendapat penghargaan atas prestasi dan kinerja di tingkat nasional / internasional
N</t>
    </r>
    <r>
      <rPr>
        <sz val="9"/>
        <color rgb="FF000000"/>
        <rFont val="Calibri"/>
        <family val="2"/>
        <scheme val="minor"/>
      </rPr>
      <t>RD</t>
    </r>
    <r>
      <rPr>
        <sz val="10"/>
        <color rgb="FF000000"/>
        <rFont val="Calibri"/>
        <family val="2"/>
        <scheme val="minor"/>
      </rPr>
      <t xml:space="preserve"> = Jumlah dosen yang mendapat pengakuan atas prestasi / kinerja dalam 3 tahun terakhir
N</t>
    </r>
    <r>
      <rPr>
        <sz val="9"/>
        <color rgb="FF000000"/>
        <rFont val="Calibri"/>
        <family val="2"/>
        <scheme val="minor"/>
      </rPr>
      <t>DTPS</t>
    </r>
    <r>
      <rPr>
        <sz val="10"/>
        <color rgb="FF000000"/>
        <rFont val="Calibri"/>
        <family val="2"/>
        <scheme val="minor"/>
      </rPr>
      <t xml:space="preserve"> = jumlah dosen tetap bertugas di program studi (DTPS)</t>
    </r>
  </si>
  <si>
    <t>Jumlah publikasi di seminar/tulisan di media massa dalam 3 tahun terakhir.
RL = NB1/NDT, RN = NB2/NDT, RI = NB3/NDT
Faktor: a = 0.2, b = 2, c = 4 
NB1 = Jumlah publikasi di seminar wilayah/lokal/perguruan tinggi
NB2 = Jumlah publikasi di seminar penelitian nasional
NB3 = Jumlah publikasi di seminar penelitian internasional
NC1 = Jumlah tulisan di media massa nasional
NC2 = Jumlah tulisan di media massa internasional
NDT = Jumlah dosen tetap</t>
  </si>
  <si>
    <t>B. Kualifikasi dan kecukupan laboran untuk mendukung proses pembelajaran sesuai dengan kebutuhan program studi</t>
  </si>
  <si>
    <t xml:space="preserve">Unit Pengelola Program Studi memiliki jumlah laboran yang cukup terhadap jumlah laboratorium yang digunakan program studi, kualifikasinya sesuai dengan laboratorium yang menjadi tanggungjawabnya, dan bersertifikat laboran serta bersertifikat kompetensi tertentu sesuai bidang tugasnya. </t>
  </si>
  <si>
    <t xml:space="preserve">Unit Pengelola Program Studi memiliki jumlah laboran yang cukup terhadap jumlah laboratorium yang digunakan program studi, kualifikasinya sesuai dengan laboratorium yang menjadi tanggungjawabnya, dan bersertifikat laboran atau bersertifikat kompetensi tertentu sesuai bidang tugasnya. </t>
  </si>
  <si>
    <t>Unit Pengelola Program Studi memiliki jumlah laboran yang cukup terhadap jumlah laboratorium yang digunakan program studi serta kualifikasinya sesuai dengan laboratorium yang menjadi tanggungjawabnya.</t>
  </si>
  <si>
    <t>Unit Pengelola Program Studi memiliki jumlah laboran yang cukup terhadap jumlah laboratorium yang digunakan program studi.</t>
  </si>
  <si>
    <t>Unit Pengelola Program Studi tidak memiliki laboran.</t>
  </si>
  <si>
    <t xml:space="preserve">Tabel LKPS </t>
  </si>
  <si>
    <t>Tabel LKA</t>
  </si>
  <si>
    <t>Jumlah luaran penelitian dan PkM dosen tetap dalam 3 tahun terakhir
RLP = (4xNA + 2x(NB+NC) + ND)/NDT
NA = Jumlah luaran penelitian / PkM yang mendapat pengakuan HKI (Paten, Paten Sederhana)
NB = Jumlah luaran penelitian / PkM yang mendapat pengakuan HKI (Hak Cipta, Desain Produk Industri, Perlindungan Varietas Tanaman, Desain Tata Letak Sirkuit Terpadu, dll)
NC = Jumlah luaran penelitian / PkM dalam bentuk Teknologi Tepat Guna, Produk (Produk Terstandarisasi, Produk Tersertifikasi), Karya Seni, Rekayasa Sosial
ND = Jumlah luaran penelitian / PkM yang diterbitkan dalam bentuk Buku ber-ISBN, Book Chapter
NDT = Jumlah dosen tetap</t>
  </si>
  <si>
    <t>Artikel karya ilmiah dosen tetap yang disitasi dalam 3 tahun terakhir
RS = NAS/NDT
NAS = Jumlah artikel yang disitasi 
NDT = Jumlah dosen tetap</t>
  </si>
  <si>
    <t>Realisasi investasi (SDM, sarana dan prasarana) memenuhi seluruh kebutuhan akan penyelenggaraan program pendidikan, penelitian dan PkM serta memenuhi standar perguruan tinggi terkait pendidikan, penelitian dan PkM.</t>
  </si>
  <si>
    <t>Realisasi investasi (SDM, sarana dan prasarana) hanya memenuhi sebagian kebutuhan akan penyelenggaraan program pendidikan, penelitian dan PkM serta memenuhi standar perguruan tinggi terkait pendidikan, penelitian dan PkM.</t>
  </si>
  <si>
    <t>Realisasi investasi (SDM, sarana dan prasarana) hanya memenuhi  kebutuhan akan penyelenggaraan program pendidikan serta memenuhi standar perguruan tinggi terkait pendidikan.</t>
  </si>
  <si>
    <t>Realisasi investasi (SDM, sarana dan prasarana) belum memenuhi  kebutuhan akan penyelenggaraan program pendidikan.</t>
  </si>
  <si>
    <t>Tidak ada realiasi untuk investasi SDM, sarana maupun prasarana.</t>
  </si>
  <si>
    <t>Kecukupan dana untuk menjamin pengembangan tridharma</t>
  </si>
  <si>
    <t>Dana dapat menjamin keberlangsungan pengembangan tridharma  3 tahun terakhir serta memiliki kecukupan dana untuk rencana pengembangan 3 tahun ke depan yang didukung oleh sumber pendanaan yang realistis.</t>
  </si>
  <si>
    <t>Dana dapat menjamin keberlangsungan pengembangan tridharma selama 3 tahun terakhir.</t>
  </si>
  <si>
    <t>Dana dapat menjamin keberlangsungan sebagian pengembangan tridharma selama 3 tahun terakhir.</t>
  </si>
  <si>
    <t>Dana pengembangan selama 3 tahun terakhir tidak mencukupi.</t>
  </si>
  <si>
    <t>Tidak ada dana pengembangan.</t>
  </si>
  <si>
    <t>Unit Pengelola Program Studi memiliki sarana dan prasarana yang tidak dapat menjamin pencapaian capaian pembelajaran.</t>
  </si>
  <si>
    <t>A. Evaluasi dan pemutakhiran kurikulum melibatkan pemangku kepentingan.</t>
  </si>
  <si>
    <t>Evaluasi dan pemutakhiran kurikulum secara berkala tiap 4 s.d. 5 tahun yang melibatkan pemangku kepentingan internal dan eksternal, serta direview oleh pakar bidang ilmu program studi, industri, asosiasi, serta sesuai perkembangan ipteks dan kebutuhan pengguna.</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</si>
  <si>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</si>
  <si>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</si>
  <si>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</si>
  <si>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B. Kesesuaian capaian pembelajaran dengan profil lulusan dan jenjang KKNI level 6 (permenristekdikti no. 44 tahun 2015)/SKKNI yang sesuai.</t>
  </si>
  <si>
    <t>Capaian pembelajaran diturunkan dari profil lulusan yang mengacu pada hasil kesepakatan dengan asosiasi/profesi dan memenuhi level KKNI.</t>
  </si>
  <si>
    <t>Capaian pembelajaran diturunkan dari profil lulusan yang mengacu pada hasil kesepakatan diantara PS sejenis dan memenuhi level KKNI.</t>
  </si>
  <si>
    <t>Capaian pembelajaran diturunkan dari profil lulusan memenuhi level KKNI.</t>
  </si>
  <si>
    <t>Karakteristik proses pembelajaran terdiri atas sifat interaktif, holistik, integratif, saintifik, kontekstual, tematik, efektif, kolaboratif, dan berpusat pada mahasiswa.</t>
  </si>
  <si>
    <t>Terpenuhinya karakteristik proses pembelajaran program studi mencakup sifat interaktif, holistik, integratif, saintifik, kontekstual, tematik, efektif, kolaboratif, dan berpusat pada mahasiswa serta telah menghasilkan lulusan yang sesuai dengan capaian pembelajaran.</t>
  </si>
  <si>
    <t>Terpenuhinya karakteristik proses pembelajaran program studi yang berpusat pada mahasiswa serta telah menghasilkan lulusan yang sesuai dengan capaian pembelajaran.</t>
  </si>
  <si>
    <t>Karakteristik proses pembelajaran program studi berpusat pada mahasiswa yang diterapkan pada minimal 50% matakuliah.</t>
  </si>
  <si>
    <t>Karakteristik proses pembelajaran program studi belum berpusat pada mahasiswa.</t>
  </si>
  <si>
    <t>C.6.4.d)  Pelaksanaan Proses Pembelajaran</t>
  </si>
  <si>
    <t xml:space="preserve">Pelaksanaan pembelajaran berlangsung dalam bentuk interaksi antara dosen, mahasiswa dan sumber belajar dalam lingkungan belajar tertentu secara on-line dan off-line dalam bentuk audio-visual terdokumentasi. </t>
  </si>
  <si>
    <t>Pelaksanaan pembelajaran berlangsung dalam bentuk interaksi antara dosen, mahasiswa dan sumber belajar dalam lingkungan belajar tertentu secara on-line dan off-line.</t>
  </si>
  <si>
    <t>Pelaksanaan pembelajaran berlangsung dalam bentuk interaksi antara dosen dan mahasiswa dan sumber belajar dalam lingkungan belajar tertentu.</t>
  </si>
  <si>
    <t>Pelaksanaan pembelajaran berlangsung hanya sebagian dalam bentuk interaksi antara dosen dan mahasiswa, dan sumber belajar dalam lingkungan belajar tertentu.</t>
  </si>
  <si>
    <t>Pelaksanaan pembelajaran tidak berlangsung dalam bentuk interaksi antara dosen dan mahasiswa.</t>
  </si>
  <si>
    <t>B. Kesesuaian metode pembelajaran dengan Learning Outcome. Contoh: RBE (research based education), vokasi terkait praktik/praktikum.</t>
  </si>
  <si>
    <t xml:space="preserve">Terdapat bukti sahih yang menunjukkan metode pembelajaran yang dilaksanakan sesuai dengan capaian pembelajaran yang direncanakan pada 75% s.d. 100% mata kuliah. </t>
  </si>
  <si>
    <t xml:space="preserve">Terdapat bukti sahih yang menunjukkan metode pembelajaran yang dilaksanakan sesuai dengan capaian pembelajaran yang direncanakan pada 50% s.d. &lt;75% mata kuliah. </t>
  </si>
  <si>
    <t xml:space="preserve">Terdapat bukti sahih yang menunjukkan metode pembelajaran yang dilaksanakan sesuai dengan capaian pembelajaran yang direncanakan pada 25% s.d. &lt;50% mata kuliah. </t>
  </si>
  <si>
    <t xml:space="preserve">Terdapat bukti sahih yang menunjukkan metode pembelajaran yang dilaksanakan sesuai dengan capaian pembelajaran yang direncanakan pada &lt;25% mata kuliah. </t>
  </si>
  <si>
    <t>Tidak terdapat bukti sahih yang menunjukkan metode pembelajaran yang dilaksanakan sesuai dengan capaian pembelajaran yang direncanakan.</t>
  </si>
  <si>
    <t>JP</t>
  </si>
  <si>
    <t>JB</t>
  </si>
  <si>
    <t>C.6.4.e) Monitoring dan evaluasi proses pembelajaran</t>
  </si>
  <si>
    <t xml:space="preserve">Monitoring dan evaluasi pelaksanaan proses pembelajaran mencakup karakteristik, perencanaan, pelaksanaan, proses pembelajaran dan beban belajar mahasiswa untuk memperoleh capaian pembelajaran lulusan.
</t>
  </si>
  <si>
    <t xml:space="preserve">Unit pengelola memiliki bukti sahih tentang sistem dan pelaksanaan monitoring dan evaluasi proses pembelajaran mencakup karakteristik, perencanaan, pelaksanaan, proses pembelajaran dan beban belajar mahasiswa yang dilaksanakan secara periodik, konsisten dan ditindak lanjuti dalam rangka menjaga dan meningkatkan mutu proses pembelajaran serta untuk menjamin kesesuaian dengan RPS. Sistem monev dilakukan secara on-line. </t>
  </si>
  <si>
    <t xml:space="preserve">Unit pengelola memiliki bukti sahih tentang sistem dan pelaksanaan monitoring dan evaluasi proses pembelajaran mencakup karakteristik, perencanaan, pelaksanaan, proses pembelajaran dan beban belajar mahasiswa yang dilaksanakan secara periodik, konsisten dan ditindak lanjuti dalam rangka menjaga dan meningkatkan mutu proses pembelajaran serta untuk menjamin kesesuaian dengan RPS. </t>
  </si>
  <si>
    <t xml:space="preserve">Unit pengelola memiliki bukti sahih tentang sistem dan pelaksanaan monitoring dan evaluasi proses pembelajaran mencakup karakteristik, perencanaan, pelaksanaan, proses pembelajaran dan beban belajar mahasiswa. </t>
  </si>
  <si>
    <t>Unit pengelola telah melaksanakan monitoring dan evaluasi proses pembelajaran mencakup karakteristik, perencanaan, pelaksanaan, proses pembelajaran dan beban belajar mahasiswa namun tidak semua didukung bukti sahih.</t>
  </si>
  <si>
    <t>Unit pengelola tidak melaksanakan monitoring dan evaluasi proses pembelajaran mencakup karakteristik, perencanaan, pelaksanaan, proses pembelajaran dan beban belajar mahasiswa.</t>
  </si>
  <si>
    <t>C.6.4.f) Penilaian Pembelajaran</t>
  </si>
  <si>
    <t xml:space="preserve">A. Bentuk interaksi antara dosen, mahasiswa dan sumber belajar </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</si>
  <si>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</si>
  <si>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 xml:space="preserve">Terdapat bukti sahih tentang dipenuhinya 5 prinsip penilaian yang dilakukan secara terintegrasi dan dilengkapi dengan rubrik/portofolio penilaian minimum 70% jumlah matakuliah. </t>
  </si>
  <si>
    <t xml:space="preserve">Terdapat bukti sahih tentang dipenuhinya 5 prinsip penilaian yang dilakukan secara terintegrasi dan dilengkapi dengan rubrik/portofolio penilaian minimum 50% jumlah matakuliah. </t>
  </si>
  <si>
    <t>Terdapat bukti sahih tentang dipenuhinya 5 prinsip penilaian yang dilakukan secara terintegrasi.</t>
  </si>
  <si>
    <t>Terdapat bukti sahih tentang dipenuhinya 5 prinsip penilaian yang tidak dilakukan secara terintegrasi.</t>
  </si>
  <si>
    <t>Tidak terdapat bukti sahih tentang dipenuhinya 5 prinsip penilaian.</t>
  </si>
  <si>
    <t>B. Pelaksanaan penilaian terdiri atas teknik dan instrumen penilaian.
Teknik penilaian terdiri dari:
1) Observasi,
2) partisipasi;
3) unjuk kerja;
4) test tertulis,
5) test lisan, dan 
6) angket.
Instrumrn penilaian terdiri dari:
1) penilaian proses dalam bentuk rubrik, dan/atau;
2) penilaian hasil dalam bentuk portofolio, atau
3. karya disain.</t>
  </si>
  <si>
    <t>Terdapat bukti sahih yang menunjukkan kesesuaian teknik dan instrumen penilaian terhadap capaian pembelajaran minimum 75% s.d 100% dari jumlah matakuliah.</t>
  </si>
  <si>
    <t>Terdapat bukti sahih yang menunjukkan kesesuaian teknik dan instrumen penilaian terhadap capaian pembelajaran minimum 50% s.d &lt;75% dari jumlah matakuliah.</t>
  </si>
  <si>
    <t>Terdapat bukti sahih yang menunjukkan kesesuaian teknik dan instrumen penilaian terhadap capaian pembelajaran minimum 25% s.d &lt;50% dari jumlah matakuliah.</t>
  </si>
  <si>
    <t>Terdapat bukti sahih yang menunjukkan kesesuaian teknik dan instrumen penilaian terhadap capaian pembelajaran yang dinilai &lt;25% dari jumlah matakuliah.</t>
  </si>
  <si>
    <t>Tidak terdapat bukti sahih yang menunjukkan kesesuaian teknik dan instrumen penilaian terhadap capaian pembelajaran.</t>
  </si>
  <si>
    <t>C. Pelaksanaan penilaian memuat unsur - 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kinera, pengembalian hasil observasi, dan pemberian nilai akhir,
6) pelaporan penilaian berupa kualifikasi keberhasilan mahasiswa dalam menempuh suatu mata kuliah dalam bentuk huruf dan angka,
7) mempunyai bukti - bukti rencana dan telah melakukan proses perbaikan berdasar hasil monev penilaian.</t>
  </si>
  <si>
    <t>Terdapat bukti sahih pelaksanaan penilaian mencakup 7 unsur.</t>
  </si>
  <si>
    <t>Terdapat bukti sahih pelaksanaan penilaian mencakup minimum unsur 1, 4 dan 6 serta 2 unsur lainnya.</t>
  </si>
  <si>
    <t>Terdapat bukti sahih pelaksanaan penilaian mencakup minimum unsur 1, 4 dan 6.</t>
  </si>
  <si>
    <t>Terdapat bukti sahih pelaksanaan penilaian mencakup unsur 6.</t>
  </si>
  <si>
    <t>Tidak ada skor kurang dari 1.</t>
  </si>
  <si>
    <t>C.6.4.g) Integrasi kegiatan penelitian dan PkM dalam pembelajaran</t>
  </si>
  <si>
    <t>Rata-rata jumlah penelitian DTPS yang sesuai dengan keilmuan PS/tahun dalam 3 tahun terakhir.
Tingkat penelitian dinilai dari keberadaan tim penelaahan, mutu substansi penelitian, dan/atau tingkat publikasi yang direncanakan
RI = NI/3/NDT, RN = NN/3/NDT, RL = NL/3/NDT
NI = Jumlah penelitian tingkat internasional dalam 3 tahun terakhir
NN = Jumlah penelitian tingkat nasional dalam 3 tahun terakhir
NL = Jumlah penelitian tingkat PT atau wilayah dalam 3 tahun terakhir
NDT = Jumlah dosen tetap
Faktor: a = 0.05, b=0,3, c=1</t>
  </si>
  <si>
    <t xml:space="preserve">C.9.4.a) Pendidikan 
</t>
  </si>
  <si>
    <t>NM</t>
  </si>
  <si>
    <t>Jumlah penghargaan atau prestasi di bidang akademik mahasiswa dalam 3 tahun terakhir 
NI = Jumlah prestasi akademik internasional
NN = Jumlah prestasi akademik nasionalc
NW = Jumlah prestasi akaemik wilayah
NM = Jumlah mahasiswa aktif pada saat TS
Faktor: a = 0,05%, b = 0,5%, c = 2%</t>
  </si>
  <si>
    <t>Tracer study mencakup 5 aspek berikut:
1) Tracer study terkoordinasi di tingkat PT
2) dilakukan secara berkala setiap tahun
3) pertanyaan mencakup pertanyaan inti tracer study DIKTI
4) ditargetkan pada seluruh populasi (lulusan TS-2 sd TS-4)
5) hasilnya disosialisasikan dan digunakan untuk pengembangan kurikulum dan pembelajaran</t>
  </si>
  <si>
    <t>Waktu tunggu lulusan untuk bekerja (mendapatkan pekerjaan atau berwirausaha) yang relevan dengan bidang studi</t>
  </si>
  <si>
    <t>Kesesuaian bidang kerja lulusan dengan bidang studi (instrumen tracer study)</t>
  </si>
  <si>
    <t>Keserbacakupan (kelengkapan, keluasan, dan kedalaman), dan kesesuaian analisis capaian kinerja serta konsistensi dengan setiap kriteria.</t>
  </si>
  <si>
    <t>Rasio Jumlah pendaftar terhadap jumlah mahasiswa baru
Skor = 4 untuk program studi PS yang keberadaannya perlu dipertahankan namun peminatnya sedikit (sesuai dengan ketetapan Kemristekdikti).</t>
  </si>
  <si>
    <t>Jumlah DTPS</t>
  </si>
  <si>
    <t xml:space="preserve">Beban dosen dalam membimbing TA mahasiswa sebagai pembimbing utama. 
PDPU= persentase jumlah pembimbing utama yang membimbing &lt;= 10 mahasiswa terhadap jumlah seluruh pembimbing utama.
</t>
  </si>
  <si>
    <t>Jumlah DTPS S3</t>
  </si>
  <si>
    <t>Jumlah DTPS GBLK</t>
  </si>
  <si>
    <t>Jumlah DTPS SPP</t>
  </si>
  <si>
    <t>Jumlah DTT</t>
  </si>
  <si>
    <t>Jumlah Mahasiswa PS</t>
  </si>
  <si>
    <t>Jumlah PU Membimbing &lt;=10</t>
  </si>
  <si>
    <t>Jumlah Dosen PU</t>
  </si>
  <si>
    <t>WT(bulan)</t>
  </si>
  <si>
    <t>PBS (%)</t>
  </si>
  <si>
    <t>TK1</t>
  </si>
  <si>
    <t>TK2</t>
  </si>
  <si>
    <t>TK3</t>
  </si>
  <si>
    <t>TK4</t>
  </si>
  <si>
    <t>TK5</t>
  </si>
  <si>
    <t>TK6</t>
  </si>
  <si>
    <t>TK7</t>
  </si>
  <si>
    <t xml:space="preserve">Tingkat dan ukuran tempat kerja lulusan
RI = (NI / NA) x 100%, RN = (NN / NA) x 100%, RL = (NL / NA) x 100%
NI = Jumlah lulusan yang bekerja di badan usaha tingkat internasional/multi nasional
NN = Jumlah lulusan yang bekerja di badan usaha tingkat nasional atau berwirausaha yang berizin
NA = Jumlah lulusan dalam 3 tahun terakhir
NL = Jumlah lulusan yang bekerja di badan usaha tingkat wilayah/lokal atau berwirausaha tidak berizin.
</t>
  </si>
  <si>
    <t>Deskripsi profil unit pengelola program studi:
1) menunjukkan keserbacakupan informasi yang disampaikan secara ringkas dan jelas, serta konsisten dengan data dan informasi yang disampaikan pada masing-masing kriteria.
2) menggambarkan keselarasan dengan substansi keilmuan program studi.
3) menunjukkan iklim yang kondusif untuk pengembangan keilmuan program studi.</t>
  </si>
  <si>
    <t>Deskripsi profil unit pengelola program studi:
1) menunjukkan keserbacakupan informasi yang disampaikan secara ringkas dan jelas, serta konsisten dengan data dan informasi yang disampaikan pada masing-masing kriteria.
2) menggambarkan keselarasan dengan substansi keilmuan program studi.</t>
  </si>
  <si>
    <t>Kesesuaian Visi, Misi, Tujuan dan Strategi (VTMS) Unit Pengelola Program Studi (UPPS) terhadap VTMS Perguruan Tinggi (PT) dan Progra Studi (PS) yang dikelolanya.</t>
  </si>
  <si>
    <t>Unit Pengelola Program Studi memiliki:
1) visi yang mencerminkan visi perguruan tinggi dan memayungi visi keilmuan terkait keunikan program studi serta didukung data konsistensi implementasinya.
2) misi, tujuan dan strategi yang searah dan bersinergi dengan misi, tujuan dan strategi perguruan tinggi serta mendukung pengembangan program studi dengan data konsistensi implementasinya.</t>
  </si>
  <si>
    <t>Unit Pengelola Program Studi memiliki:
1) visi yang mencerminkan visi perguruan tinggi dan memayungi visi keilmuan terkait keunikan program studi.
2) misi, tujuan dan strategi yang searah dan bersinergi dengan misi, tujuan dan strategi perguruan tinggi serta mendukung pengembangan program studi.</t>
  </si>
  <si>
    <t>Unit Pengelola Program Studi memiliki:
1) visi yang mencerminkan visi perguruan tinggi dan memayungi visi keilmuan terkait program studi.
2) misi, tujuan dan strategi yang searah dengan misi, tujuan dan strategi perguruan tinggi serta mendukung pengembangan program studi.</t>
  </si>
  <si>
    <t>Unit Pengelola Program Studi memiliki:
1) visi yang mencerminkan visi perguruan tinggi namun tidak  memayungi visi keilmuan terkait program studi.
2) misi, tujuan dan strategi kurang searah dengan misi, tujuan dan strategi perguruan tinggi serta kurang mendukung pengembangan program studi.</t>
  </si>
  <si>
    <t>Unit Pengelola Program Studi memiliki misi, tujuan dan strategi yang tidak terkait dengan strategi perguruan tinggi dan pengembangan program studi.</t>
  </si>
  <si>
    <t>Mekanisme dan keterlibatan pemangku kepetingan dalam penyusunan VTMS UPPS.</t>
  </si>
  <si>
    <t>Ada mekanisme dalam penyusunan dan penetapan VTMS yang terdokumentasi serta ada keterlibatan semua pemangku kepentingan internal (dosen, mahasiswa dan tenaga kependidikan) dan eksternal (lulusan, pengguna lulusan dan pemerintah).</t>
  </si>
  <si>
    <t>Ada mekanisme dalam penyusunan dan penetapan VTMS yang terdokumentasi serta ada keterlibatan semua pemangku kepentingan internal (dosen, mahasiswa dan tenaga kependidikan) dan eksternal (lulusan dan pengguna lulusan).</t>
  </si>
  <si>
    <t>Ada mekanisme dalam penyusunan dan penetapan VTMS yang terdokumentasi serta ada keterlibatan semua pemangku kepentingan internal (dosen dan mahasiswa) dan eksternal (lulusan).</t>
  </si>
  <si>
    <t xml:space="preserve">Ada mekanisme dalam penyusunan dan penetapan VTMS yang terdokumentasi namun tidak melibatkan semua pemangku kepentingan. </t>
  </si>
  <si>
    <t>Tidak ada mekanisme dalam penyusunan dan penetapan VTMS.</t>
  </si>
  <si>
    <t>Strategi pencapaian tujuan disusun berdasarkan analisis yang sistematis, serta pada pelaksanaanya dilakukan pemantauan dan evaluasi yang ditindaklanjuti.</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</si>
  <si>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</si>
  <si>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disusun berdasarkan analisis yang sistematis dengan menggunakan metoda yang relevan dan terdokumentasi serta pada pelaksanaannya dilakukan pemantauan dan evaluasi.</t>
  </si>
  <si>
    <t>Strategi efektif untuk mencapai tujuan dan disusun berdasarkan analisis yang disusun berdasarkan analisis yang sistematis dengan menggunakan metoda yang relevan dan terdokumentasi namun belum terbukti efektivitasnya.</t>
  </si>
  <si>
    <t>Strategi untuk mencapai tujuan disusun berdasarkan analisis yang disusun berdasarkan analisis yang kurang sistematis serta tidak menggunakan metoda yang relevan.</t>
  </si>
  <si>
    <t>Tidak memiliki strategi untuk mencapai tujuan.</t>
  </si>
  <si>
    <t>A. Kelengkapan struktur organisasi dan keefektifan penyelenggaraan organisasi.</t>
  </si>
  <si>
    <t>Unit Pengelola Program Studi memiliki dokumen formal struktur organisasi dan tata kerja yang dilengkapi tugas dan fungsinya, serta telah berjalan secara konsisten dan menjamin tata pamong yang baik serta berjalan efektif dan efisien.</t>
  </si>
  <si>
    <t>Unit Pengelola Program Studi memiliki dokumen formal struktur organisasi dan tata kerja yang dilengkapi tugas dan fungsinya, serta telah berjalan secara konsisten dan menjamin tata pamong yang baik.</t>
  </si>
  <si>
    <t>Unit Pengelola Program Studi memiliki dokumen formal struktur organisasi dan tata kerja yang dilengkapi tugas dan fungsinya, serta telah berjalan secara konsisten.</t>
  </si>
  <si>
    <t>Unit Pengelola Program Studi memiliki dokumen formal struktur organisasi dan tata kerja namun tugas dan fungsinya tidak menjamin terlaksananya tata pamong yang baik.</t>
  </si>
  <si>
    <t>Unit Pengelola Program Studi tidak memiliki dokumen formal struktur organisasi .</t>
  </si>
  <si>
    <r>
      <t xml:space="preserve">B. Pewujudan </t>
    </r>
    <r>
      <rPr>
        <i/>
        <sz val="10"/>
        <rFont val="Calibri"/>
        <family val="2"/>
        <scheme val="minor"/>
      </rPr>
      <t xml:space="preserve">good governance </t>
    </r>
    <r>
      <rPr>
        <sz val="10"/>
        <rFont val="Calibri"/>
        <family val="2"/>
        <scheme val="minor"/>
      </rPr>
      <t>dan pemenuhan lima pilar sistem tata pamong yang mencakup:
1) Kredibel,
2) Transparan,
3) Akuntabel,
4) Bertanggung jawab,
5) Adil.</t>
    </r>
  </si>
  <si>
    <t>Unit Pengelola Program Studi memiliki praktek baik (best practices) dalam menerapkan tata pamong yang memenuhi 5 kaidah good governance untuk menjamin penyelenggaraan program studi yang bermutu.</t>
  </si>
  <si>
    <t>Unit Pengelola Program Studi memiliki praktek baik (best practices) dalam menerapkan tata pamong yang memenuhi 4 kaidah good governance untuk menjamin penyelenggaraan program studi yang bermutu.</t>
  </si>
  <si>
    <t>Unit Pengelola Program Studi memiliki praktek baik (best practices) dalam menerapkan tata pamong yang memenuhi 3 kaidah good governance untuk menjamin penyelenggaraan program studi yang bermutu.</t>
  </si>
  <si>
    <t>Unit Pengelola Program Studi memiliki praktek baik (best practices) dalam menerapkan tata pamong yang memenuhi 1 -s.d 2 kaidah good governance untuk menjamin penyelenggaraan program studi yang bermutu.</t>
  </si>
  <si>
    <t>Tidak ada skor kurang dari satu.</t>
  </si>
  <si>
    <t>A. Komitmen UPPS dan PS dalam kepemimpinan.</t>
  </si>
  <si>
    <t>Terdapat bukti yang sahih komitmen dalam menjalankan kepemimpinan operasional, organisasional dan publik.</t>
  </si>
  <si>
    <t>Terdapat bukti yang sahih komitmen dalam menjalankan 2 aspek diantara kepemimpinan operasional, organisasional dan publik.</t>
  </si>
  <si>
    <t>Terdapat bukti yang sahih komitmen dalam menjalankan salah satu aspek diantara kepemimpinan operasional, organisasional dan publik.</t>
  </si>
  <si>
    <t>Tidak ada skor kurang dari dua.</t>
  </si>
  <si>
    <t>B. Kapabilitas pimpinan UPPS mencakup aspek:
1) perencanaan,
2) pengorganisasian,
3) penempatan Personel,
4) pelaksanaan,
5) pengendalian dan pengawasan,
6) pelaporan yang menjadi dasar tindak lanjut,</t>
  </si>
  <si>
    <t>Pimpinan UPPS mampu:
1) melaksanakan 6 fungsi manajemen secara efektif dan efisien,
2) mengantisipasi dan menyelesaikan masalah pada situasi yang tak terduga,
3) melakukan inovasi untuk menghasilkan nilai tambah.</t>
  </si>
  <si>
    <t>Pimpinan UPPS mampu melaksanakan kurang dari 6 fungsi manajemen.</t>
  </si>
  <si>
    <t>Pimpinan UPPS mampu melaksanakan 6 fungsi manajemen secara efektif.</t>
  </si>
  <si>
    <t>Mutu, manfaat, kepuasan dan keberlanjutan kerjasama pandidikan, penelitian dan PkM yang relevan dengan PS.
UPPS memiliki bukti yang sahih terkait kerjasama yang ada telah memenuhi 3 aspek berikut:
1) memberikan peningkatan kinerja tridharma dan fasilitas pendukung PS,
2) memberikan manfaat dan kepuasan kepada mitra,
3) menjamin keberlanjutan kerjasama dan hasilnya.</t>
  </si>
  <si>
    <t>UPPS memiliki bukti sahih yang memenuhi 3 aspek dan hasilnya menunjukkan peningkatan dari tahun ke tahun.</t>
  </si>
  <si>
    <t>UPPS memiliki bukti sahih yang memenuhi 3 aspek.</t>
  </si>
  <si>
    <t>UPPS memiliki bukti sahih yang memenuhi 2 aspek.</t>
  </si>
  <si>
    <t>UPPS memiliki bukti sahih yang memenuhi 1 aspek.</t>
  </si>
  <si>
    <t>UPPS tidak memiliki bukti pelaksanaan kerjasama.</t>
  </si>
  <si>
    <t>Kerjasama Pendidikan, Penelitian dan PkM yang relevan dengan PS dan dikelola oleh UPPS dalam 3 tahun terakhir.
RI = NI/NDT, RN = NN / NDT, RL = NL / NDT
Faktor: a = 0.02, b = 0.2, c= 0.5
NI = Jumlah kerjasama tingkat internasional
NN = Jumlah kerjasama tingkat nasional
NL = Jumlah kerjasama tingkat wilayah/lokal
NDT = Jumlah dosen tetap</t>
  </si>
  <si>
    <t>A. Keterlaksanaan SPMI (akademik dan non akademik) yang dibuktikan dengan keberadaan 4 aspek:
1) dokumen legal pembentukan unsur pelaksana penjaminan mutu,
2) ketersediaan dokumen mutu: Kebijakan SPMI, manual SPMI, standar SPMI, dan formulir SPMI,
3) terlaksananya siklus penjaminan mutu (PPEP),
4) bukti sahih efektivitas pelaksanaan penjaminan mutu.</t>
  </si>
  <si>
    <t>Unit Pengelola Program Studi telah melaksanakan SPMI yang memenuhi 4 aspek.</t>
  </si>
  <si>
    <t>Unit Pengelola Program Studi telah melaksanakan SPMI yang memenuhi 3 aspek pertama.</t>
  </si>
  <si>
    <t>Unit Pengelola Program Studi telah melaksanakan SPMI yang memenuhi 2 aspek pertama. Siklus kegiatan SPMI baru dilaksanakan pada tahapan penetapan standar dan pelaksanaan standar pendidikan tinggi.</t>
  </si>
  <si>
    <t>Unit Pengelola Program Studi telah memiliki dokumen legal pembentukan unsur pelaksana penjaminan mutu.</t>
  </si>
  <si>
    <t>Tingkat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dan
4) tingkat kepuasan dan umpan balik ditindaklanjuti untuk perbaikan dan peningkatan mutu luaran secara berkala dan tersistem.
5) review terhadap pelaksanaan pengukuran kepuasan dosen dan mahasiswa.
6) hasilnya dipublikasikan dan mudah diakses oleh dosen dan mahasiswa.</t>
  </si>
  <si>
    <t>Unit Pengelola Program Studi melaksanakan pengukuran kepuasan layanan manajemen terhadap seluruh pemangku kepentingan dan memenuhi aspek 1 s.d. 6.</t>
  </si>
  <si>
    <t>Unit Pengelola Program Studi melaksanakan pengukuran kepuasan layanan manajemen terhadap seluruh pemangku kepentingan dan memenuhi aspek 1 s.d. 4 ditambah aspek 5 atau 6.</t>
  </si>
  <si>
    <t>Unit Pengelola Program Studi melaksanakan pengukuran kepuasan layanan manajemen terhadap seluruh pemangku kepentingan dan memenuhi aspek 1 s.d. 4.</t>
  </si>
  <si>
    <t>Unit Pengelola Program Studi melaksanakan pengukuran kepuasan layanan manajemen terhadap sebagian pemangku kepentingan dan memenuhi aspek 1 s.d. 4.</t>
  </si>
  <si>
    <t>NP</t>
  </si>
  <si>
    <t>MB</t>
  </si>
  <si>
    <t xml:space="preserve">Rasio  </t>
  </si>
  <si>
    <t>Upaya yang dilakukan UPPS dan PS untuk meningkatkan animo calon mahasiswa dan bukti keberhasilannya.</t>
  </si>
  <si>
    <t>Jika butir keketatan seleksi = 4, maka skor butir ini = 4
UPPS melakukan upaya untuk meningkatkan animo calon mahasiswa yang ditujukan dengan peningkatan signifikan (&gt;10%) pendaftar dalam 3 tahun terakhir.</t>
  </si>
  <si>
    <t>UPPS melakukan upaya untuk meningkatkan animo calon mahasiswa yang ditujukan dengan meningkatnya pendaftar dalam 3 tahun terakhir.</t>
  </si>
  <si>
    <t>UPPS melakukan upaya untuk meningkatkan animo calon mahasiswa dan hasilnya tetap.</t>
  </si>
  <si>
    <t>UPPS melakukan upaya untuk meningkatkan animo calon mahasiswa namun hasilnya menurun.</t>
  </si>
  <si>
    <t>UPPS merencanakan dan mengembangkan dosen (DTPS) mengikuti rencana pengembangan SDM di Perguruan Tinggi (Renstra PT) secara konsisten.</t>
  </si>
  <si>
    <t>UPPS merencanakan dan mengembangkan dosen (DTPS) mengikuti rencana pengembangan SDM di Perguruan Tinggi (Renstra PT).</t>
  </si>
  <si>
    <t>UPPS mengembangkan dosen (DTPS) mengikuti rencana pengembangan SDM di Perguruan Tinggi (Renstra PT).</t>
  </si>
  <si>
    <t>UPPS mengembangkan dosen (DTPS) tidak mengikuti atau tidak sesuai dengan rencana pengembangan SDM di Perguruan Tinggi (Renstra PT).</t>
  </si>
  <si>
    <t>Perguruan tinggi dan UPPS tidak memiliki rencana pengembangan SDM.</t>
  </si>
  <si>
    <t>A. Kecukupan dan kualifikasi tenaga kependidikan berdasarkan jenis pekerjaannya (administraasi, pustakawan, laboran,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</si>
  <si>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Unit Pengelola Program Studi memiliki tendik yang memenuhi tingkat kecukupan dan kualifikasi berdasarkan kebutuhan layanan PS: pelaksanaan akademik, fungsi unit pengelola, dan pengembangan PS.</t>
  </si>
  <si>
    <t>Unit Pengelola Program Studi memiliki tendik yang memenuhi tingkat kecukupan dan kualifikasi berdasarkan kebutuhan layanan PS dan mendukung pelaksanaan akademik dan fungsi unit pengelola.</t>
  </si>
  <si>
    <t>Unit Pengelola Program Studi memiliki tendik yang memenuhi tingkat kecukupan dan kualifikasi berdasarkan kebutuhan layanan PS dan mendukung pelaksanaan akademik.</t>
  </si>
  <si>
    <t>Unit Pengelola Program Studi memiliki tendik yang memenuhi tingkat kecukupan dan/atau kualifikasi berdasarkan kebutuhan layanan PS dan mendukung pelaksanaan akademik.</t>
  </si>
  <si>
    <t>Unit Pengelola Program Studi memiliki tendik yang tidak memenuhi tingkat kecukupan dan kualifikasi berdasarkan kebutuhan layanan PS.</t>
  </si>
  <si>
    <t>C.5.4.a) Keuangan 
Tabel 4 Penggunaan Dana</t>
  </si>
  <si>
    <t>Realisasi investasi (SDM, sarana dan prasarana) yang mendukung penyelenggaraan tridharma
Jika skor rata-rata butir tentang Profil Dosen, Sarana, dan Prasarana &gt;= 3.5, maka Skor butir ini = 4.</t>
  </si>
  <si>
    <t>Kecukupan, aksesibilitas dan mutu sarana dan prasarana untuk menjamin pencapaian capaian pembelajaran dan meningkatkan suasana akademik.</t>
  </si>
  <si>
    <t>Unit Pengelola Program Studi menyediakan sarana dan prasarana yang mutakhir serta aksesibilitas yang cukup untuk menjamin pencapaian capaian pembelajaran dan meningkatkan suasana akademik.</t>
  </si>
  <si>
    <t>Unit Pengelola Program Studi menyediakan sarana dan prasarana serta aksesibilitas yang cukup untuk menjamin pencapaian capaian pembelajaran dan meningkatkan suasana akademik.</t>
  </si>
  <si>
    <t xml:space="preserve">Unit Pengelola Program Studi menyediakan sarana dan prasarana serta aksesibilitas yang tidak cukup untuk menjamin pencapaian capaian pembelajaran. </t>
  </si>
  <si>
    <t>Evaluasi dan pemutakhiran kurikulum dilakukan oleh dosen PS.</t>
  </si>
  <si>
    <t>C. Ketepatan struktur kurikulum dalam pembentukan capaian pembelajaran. Digambarkan dalam peta kompetensi</t>
  </si>
  <si>
    <t>Struktur kurikulum sesuai dengan urutan capaian pembelajaran yang ditetapkan berdaya saing internasional, dan memberikan fleksibilitas untuk memfasilitasi keberagaman minat dan bakat melalui MK pilihan.</t>
  </si>
  <si>
    <t>Struktur kurikulum sesuai dengan urutan capaian pembelajaran yang ditetapkan berdaya saing nasional, dan memberikan fleksibilitas untuk memfasilitasi keberagaman minat dan bakat melalui MK pilihan.</t>
  </si>
  <si>
    <t>Struktur kurikulum sesuai dengan urutan capaian pembelajaran, dan memberikan fleksibilitas untuk memfasilitasi keberagaman minat dan bakat melalui MK pilihan.</t>
  </si>
  <si>
    <t>Struktur kurikulum tidak sesuai dengan urutan capaian pembelajaran.</t>
  </si>
  <si>
    <t>Tidak ada nilai di bawah 1.</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</si>
  <si>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</si>
  <si>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</si>
  <si>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Dokumen RPS mencakup target capaian pembelajaran, bahan kajian, metode pembelajaran, waktu dan tahapan, asesmen hasil capaian pembelajaran. RPS ditinjau dan disesuaikan secara berkala.</t>
  </si>
  <si>
    <t>Dokumen RPS mencakup target capaian pembelajaran, bahan kajian, metode pembelajaran, waktu dan tahapan, asesmen hasil capaian pembelajaran atau tidak semua mata kuliah memiliki RPS.</t>
  </si>
  <si>
    <t>Tidak memiliki dokumen RPS.</t>
  </si>
  <si>
    <t>Kegiatan ilmiah yang terjadwal dilaksanakan setiap bulan.</t>
  </si>
  <si>
    <t>Kegiatan ilmiah yang terjadwal dilaksanakan dua sd tiga bulan sekali.</t>
  </si>
  <si>
    <t>Kegiatan ilmiah yang terjadwal dilaksanakan empat sd enam bulan sekali.</t>
  </si>
  <si>
    <t>Kegiatan ilmiah yang terjadwal dilaksanakan labih dari enam bulan sekali.</t>
  </si>
  <si>
    <t>A. Tingkat kepuasan mahasiswa terhadap proses pendidikan.</t>
  </si>
  <si>
    <t>&gt;75% mahasiswa menyatakan puas terhadap pengalaman belajar.</t>
  </si>
  <si>
    <t>50% sd 75% mahasiswa menyatakan puas terhadap pengalaman belajar.</t>
  </si>
  <si>
    <t>50% mahasiswa menyatakan puas terhadap pengalaman belajar.</t>
  </si>
  <si>
    <t>&lt;25% mahasiswa menyatakan puas terhadap pengalaman belajar.</t>
  </si>
  <si>
    <t>Tidak melakukan pengukuran terhadap kepuasan pengalaman mahasiswa.</t>
  </si>
  <si>
    <t xml:space="preserve">Relevansi penelitian pada unit pengelola mencakup unsur-unsur sebagai berikut:
1) memiliki peta jalan yang memayungi agenda penelitian dosen dan mahasiswa serta pengembangan keilmuan PS dengan mempertimbangkan pendekatan interdisiplin atau multidisiplin,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PS.
</t>
  </si>
  <si>
    <t>Unit Pengelola Program Studi memenuhi 4 unsur relevansi penelitian dosen dan mahasiswa.</t>
  </si>
  <si>
    <t>Unit Pengelola Program Studi memenuhi unsur 1, 2 dan 3 relevansi penelitian dosen dan mahasiswa.</t>
  </si>
  <si>
    <t>Unit Pengelola Program Studi memenuhi unsur 1 dan 2 relevansi penelitian dosen dan mahasiswa.</t>
  </si>
  <si>
    <t>Unit Pengelola Program Studi memenuhi unsur 1 namun penelitian dosen dan mahasiswa tidak sesuai dengan peta jalan.</t>
  </si>
  <si>
    <t>Unit Pengelola Program Studi tidak memiliki peta jalan penelitian dosen dan mahasiswa.</t>
  </si>
  <si>
    <t>Relevansi PkM pada UPPS mencakup unsur-unsur sebagai berikut:
1) memiliki peta jalan yang memayungi tema PkM dosen dan mahasiswa serta hilirisasi/penerapan keilmuan PS,
2) dosen dan mahasiswa melaksanakan PkM sesuai dengan peta jalan PkM,
3) melakukan evaluasi kesesuaian PkM dosen dan mahasiswa dengan peta jalan,
4) menggunakan hasil evaluasi untuk perbaikan relevansi PkM dan pengembangan keilmuan PS.</t>
  </si>
  <si>
    <t>Unit Pengelola Program Studi memenuhi 4 unsur relevansi PkM dosen dan mahasiswa.</t>
  </si>
  <si>
    <t>Unit Pengelola Program Studi memenuhi unsur 1,2 dan 3 relevansi PkM dosen dan mahasiswa.</t>
  </si>
  <si>
    <t>Unit Pengelola Program Studi memenuhi unsur 1 dan 2 relevansi PkM dosen dan mahasiswa.</t>
  </si>
  <si>
    <t>Unit Pengelola Program Studi memenuhi unsur pertama, namun PkM dosen dan mahasiswa tidak sesuai dengan peta jalan.</t>
  </si>
  <si>
    <t>Unit Pengelola Program Studi tidak mempunyai peta jalan PkM dosen dan mahasiswa.</t>
  </si>
  <si>
    <t>Analisis pemenuhan capaian pembelajaran lulusan (CPL) yang diukur dengan metode yang sahih dan relevan
1) keserba cakupan,
2) kedalaman, dan 
3) kebermanfaatan analisis yang ditunjukkan dengan peningkatan CPL dari waktu ke waktu dalam 3 tahun terakhir.</t>
  </si>
  <si>
    <t>Tidak dilakukan analisis capaian pembelajaran lulusan.</t>
  </si>
  <si>
    <t>Analisis capaian pembelajaran lulusan tidak memenuhi ketiga aspek.</t>
  </si>
  <si>
    <t>Analisis capaian pembelajaran lulusan memenuhi 3 aspek.</t>
  </si>
  <si>
    <t>Analisis capaian pembelajaran lulusan memenuhi 2 aspek.</t>
  </si>
  <si>
    <t>Analisis capaian pembelajaran lulusan memenuhi 1 aspek.</t>
  </si>
  <si>
    <t xml:space="preserve">Unit pengelola telah melakukan analisis capaian kinerja yang:
1) analisisnya didukung oleh data/informasi yang relevan (merujuk pada pencapaian standar mutu Unit Pengelola Program Studi) dan berkualitas (andal dan memadai) yang didukung oleh keberadaan pangkalan data unit pengelola program studi yang terintegrasi.
2) konsisten dengan seluruh kriteria yang diuraikan sebelumnya,
3) analisisnya dilakukan secara komprehensif, tepat, dan tajam untuk mengidentifikasi akar masalah unit pengelola program studi,
4) hasilnya dipublikasikan kepada para pemangku kepentingan internal dan eksternal serta mudah diakses.
</t>
  </si>
  <si>
    <t>Unit pengelola telah melakukan analisis capaian kinerja yang:
1) analisisnya didukung oleh data/informasi yang relevan (merujuk pada pencapaian standar mutu Unit Pengelola Program Studi) dan berkualitas (andal dan memadai) yang didukung oleh keberadaan pangkalan data unit pengelola program studi yang belum terintegrasi.
2) konsisten dengan sebagian besar (7 sd 8) kriteria yang diuraikan sebelumnya,
3) analisisnya dilakukan secara komprehensif dan tepat untuk mengidentifikasi akar masalah unit pengelola program studi,
4) hasilnya dipublikasikan kepada para pemangku kepentingan internal serta mudah diakses.</t>
  </si>
  <si>
    <t xml:space="preserve">Unit pengelola telah melakukan analisis capaian kinerja yang:
1) analisisnya didukung oleh data/informasi yang relevan (merujuk pada pencapaian standar mutu Unit Pengelola Program Studi) dan berkualitas (andal dan memadai),
2) konsisten dengan sebagian  (5 sd 6) kriteria yang diuraikan sebelumnya,
3) analisisnya dilakukan secara komprehensif untuk mengidentifikasi akar masalah unit pengelola program studi,
4) hasilnya dipublikasikan kepada para pemangku kepentingan internal. </t>
  </si>
  <si>
    <t>Unit pengelola telah melakukan analisis capaian kinerja yang:
1) analisisnya tidak sepenuhnya didukung oleh data/informasi yang relevan (merujuk pada pencapaian standar mutu Unit Pengelola Program Studi) dan berkualitas (andal dan memadai),
2) konsisten dengan sebagian kecil (kurang dari 5) kriteria yang diuraikan sebelumnya,
3) analisisnya dilakukan tidak secara komprehensif untuk mengidentifikasi akar masalah unit pengelola program studi,
4) hasilnya tidak dipublikasikan .</t>
  </si>
  <si>
    <t>Unit pengelola tidak melakukan analisis capaian kinerja.</t>
  </si>
  <si>
    <t>Unit Pengelola Program Studi melakukan analisis SWOT atau analisis lain yang relevan, serta memenuhi aspek-aspek sebagai berikut:
1) melakukan identifikasi kekuatan atau faktor pendorong, kelemahan atau faktor penghambat, peluang dan ancaman yang dihadapi unit pengelola program studi dilakukan secara tepat,
2) memiliki keterkaitan dengan hasil analisis capaian kinerja,
3) merumuskan strategi pengembangan unit pengelola program studi yang berkesesuaian.</t>
  </si>
  <si>
    <t>Unit Pengelola Program Studi melakukan analisis SWOT atau analisis lain yang relevan, serta memenuhi aspek-aspek sebagai berikut:
1) melakukan identifikasi kekuatan atau faktor pendorong, kelemahan atau faktor penghambat, peluang dan ancaman yang dihadapi unit pengelola program studi dilakukan secara tepat, dan
2) memiliki keterkaitan dengan hasil analisis capaian kinerja.</t>
  </si>
  <si>
    <t>Unit Pengelola Program Studi melakukan analisis SWOT atau analisis lain yang memenuhi aspek-aspek sebagai berikut:
1) melakukan identifikasi kekuatan atau faktor pendorong, kelemahan atau faktor penghambat, peluang dan ancaman yang dihadapi unit pengelola program studi, dan
2) memiliki keterkaitan dengan hasil analisis capaian kinerja namun tidak terstruktur dan tidak sistematis.</t>
  </si>
  <si>
    <t>Unit Pengelola Program Studi tidak melakukan analisis untuk mengembangkan strategi institusi.</t>
  </si>
  <si>
    <t>Unit Pengelola Program Studi menetapkan prioritas program pengembangan berdasarkan hasil analisis SWOT atau analisis lainnya yang mempertimbangkan secara komprehensif:
1) kapasitas unit pengelola program studi,
2) kebutuhan unit pengelola program studi di masa depan,
3) rencana strategis unit pengelola program studi yang berlaku,
4) aspirasi dari pemangku kepentingan internal dan eksternal,
5) program yang menjamin keberlanjutan.</t>
  </si>
  <si>
    <t>Unit Pengelola Program Studi menetapkan prioritas program pengembangan berdasarkan hasil analisis SWOT atau analisis lainnya yang mempertimbangkan secara komprehensif:
1) kapasitas unit pengelola program studi,
2) kebutuhan unit pengelola program studi di masa depan,
3) rencana strategis unit pengelola program studi yang berlaku,
4) aspirasi dari pemangku kepentingan internal.</t>
  </si>
  <si>
    <t>Unit Pengelola Program Studi memiliki kebijakan dan upaya yang diturunkan ke dalam berbagai peraturan untuk menjamin keberlanjutan program yang mencakup:
1) alokasi sumber daya,
2) kemampuan melaksanakan,
3) rencana penjaminan mutu yang berkelanjutan.</t>
  </si>
  <si>
    <t>Unit Pengelola Program Studi memiliki kebijakan dan upaya untuk menjamin keberlanjutan program yang mencakup:
1) alokasi sumber daya,
2) kemampuan melaksanakan,
3) rencana penjaminan mutu yang berkelanjutan.</t>
  </si>
  <si>
    <t>Unit Pengelola Program Studi memiliki kebijakan dan upaya namun belum cukup untuk menjamin keberlanjutan program.</t>
  </si>
  <si>
    <t>Unit Pengelola Program Studi tidak memiliki kebijakan dan upaya untuk menjamin keberlanjutan program.</t>
  </si>
  <si>
    <t>Pembelajaran yang dilaksanakan dalam bentuk praktikum, praktik, atau praktik lapangan.
 JP = Jam Pelajaran praktikum, praktik atau praktik lapangan (termasuk KKN)
JB = Jam pembelajaran total selama masa pendidikan
PJP = (JP/JB) * 100</t>
  </si>
  <si>
    <t>PPI</t>
  </si>
  <si>
    <t>Jumlah Penelitian dan/atau PkM DTPS yang hasilnya telah diintegrasikan kedalam mata kuliah dalam 3 tahun terakhir.
Catatan: 
Dibuat dengan rumus linier.
PPI = Jumlah Penelitian dan/atau PkM DTPS yang hasilnya telah diintegrasikan kedalam mata kuliah dalam 3 tahun terakhir (0-100%).</t>
  </si>
  <si>
    <t>Tidak Dinilai</t>
  </si>
  <si>
    <t>Bobot</t>
  </si>
  <si>
    <t>Nilai * Bobot</t>
  </si>
  <si>
    <t>Rekap Asesmen Kecukupan</t>
  </si>
  <si>
    <t>Jumlah Nilai Akhir</t>
  </si>
  <si>
    <t>Hasil Akreditasi</t>
  </si>
  <si>
    <t>A. Kecukupan dan kualifikasi tenaga kependidikan berdasarkan jenis pekerjaannya (administrasi, pustakawan, laboran, teknisi, dll.)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</si>
  <si>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Jumlah publikasi di jurnal dalam 3 tahun terakhir.
RL = NA1/NDT, RN = NA2/NDT, RI = (NA3+NA4)/NDT
Faktor: a = 0.1, b = 1, c = 2 
NA1 = Jumlah publikasi di jurnal tidak terakreditasi.
NA2 = Jumlah publikasi di jurnal nasional terakreditasi.
NA3 = Jumlah publikasi di jurnal internasional.
NA4 = Jumlah publikasi di jurnal internasional bereputasi.
NDT = Jumlah dosen tetap.</t>
  </si>
  <si>
    <t>Pembelajaran yang dilaksanakan dalam bentuk praktikum, praktik, atau praktik lapangan.
JP = Jam Pelajaran praktikum, praktik atau praktik lapangan (termasuk KKN)
JB = Jam pembelajaran total selama masa pendidikan
PJP = (JP/JB) * 100</t>
  </si>
  <si>
    <t>B. Pelaksanaan penilaian terdiri atas teknik dan instrumen penilaian.
Teknik penilaian terdiri dari:
1) Observasi,
2) partisipasi;
3) unjuk kerja;
4) test tertulis,
5) test lisan, dan 
6) angket.
Instrumen penilaian terdiri dari:
1) penilaian proses dalam bentuk rubrik, dan/atau;
2) penilaian hasil dalam bentuk portofolio, atau
3. karya disain.</t>
  </si>
  <si>
    <t>Kesesuaian Visi, Misi, Tujuan dan Strategi (VTMS) Unit Pengelola Program Studi (UPPS) terhadap VTMS Perguruan Tinggi (PT) dan Program Studi (PS) yang dikelolanya.</t>
  </si>
  <si>
    <t>B</t>
  </si>
  <si>
    <t>Mekanisme dan keterlibatan pemangku kepentingan dalam penyusunan VTMS UPPS.</t>
  </si>
  <si>
    <t>EWMP DTPS (pendidikan, penelitian, PkM, dan tugas tambahan)
Catatan:
Beban dosen minimal = 12 SKS,
Beban maksimal = 16 SKS. 
Rumus akan disesuaikan.</t>
  </si>
  <si>
    <t>EWMP</t>
  </si>
  <si>
    <t xml:space="preserve">C.8. Pengabdian kepada Masyarakat
C.8.4. Indikator Kinerja Utama
</t>
  </si>
  <si>
    <t>Jumlah penghargaan atau prestasi di bidang akademik mahasiswa dalam 3 tahun terakhir 
NI = Jumlah prestasi akademik internasional
NN = Jumlah prestasi akademik nasional
NW = Jumlah prestasi akademik wilayah
NM = Jumlah mahasiswa aktif pada saat TS
Faktor: a = 0,05%, b = 0,5%, c = 2%</t>
  </si>
  <si>
    <t xml:space="preserve">C.8. Pengabdian kepada Masyarakat
Indikator Kinerja Utama
</t>
  </si>
  <si>
    <t>Tingkat kepuasan pengguna lulusan dinilai terhadap aspek: 
1 : Etika
2:  Keahlian pada bidang ilmu (kompetensi utama),
3 : Kemampuan berbahasa asing,
4 : Penggunaan teknologi informasi,
5 : Kemampuan berkomunikasi,
6 : Kerjasama tim,
7 : Pengembangan diri.</t>
  </si>
  <si>
    <t>Mutu, manfaat, kepuasan dan keberlanjutan kerjasama pendidikan, penelitian dan PkM yang relevan dengan PS.
UPPS memiliki bukti yang sahih terkait kerjasama yang ada telah memenuhi 3 aspek berikut:
1) memberikan peningkatan kinerja tridharma dan fasilitas pendukung PS,
2) memberikan manfaat dan kepuasan kepada mitra,
3) menjamin keberlanjutan kerjasama dan hasilnya.</t>
  </si>
  <si>
    <t>Tingkat kepuasan pengguna lulusan dinilai terhadap aspek: 
TK1 : Etika
TK2:  Keahlian pada bidang ilmu (kompetensi utama),
TK3 : Kemampuan berbahasa asing,
TK4 : Penggunaan teknologi informasi,
TK5 : Kemampuan berkomunikasi,
TK6 : Kerjasama tim,
TK7 : Pengembangan diri.</t>
  </si>
  <si>
    <t>% Sangat Baik</t>
  </si>
  <si>
    <t>TK-n</t>
  </si>
  <si>
    <t>% 
Baik</t>
  </si>
  <si>
    <t>% 
Cukup</t>
  </si>
  <si>
    <t>% 
Kurang</t>
  </si>
  <si>
    <t>Unit Pengelola Program Studi menetapkan prioritas program pengembangan berdasarkan hasil analisis SWOT atau analisis lainnya yang mempertimbangkan secara komprehensif:
1) kapasitas unit pengelola program studi,
2) kebutuhan unit pengelola program studi di masa depan,
3) rencana strategis unit pengelola program studi yang berlaku</t>
  </si>
  <si>
    <t xml:space="preserve">Unit Pengelola Program Studi tidak menetapkan prioritas program pengembangan </t>
  </si>
  <si>
    <t>Unit Pengelola Program Studi menetapkan prioritas program pengembangan namun belum mempertimbangkan secara komprehensif:
1) kapasitas unit pengelola program studi,
2) kebutuhan unit pengelola program studi di masa depan,
3) rencana strategis unit pengelola program studi yang berlaku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</si>
</sst>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0"/>
      <color rgb="FF000000"/>
      <name val="Times New Roman"/>
      <charset val="204"/>
    </font>
    <font>
      <sz val="10"/>
      <color rgb="FF000000"/>
      <name val="Calibri"/>
      <family val="2"/>
      <scheme val="minor"/>
    </font>
    <font>
      <sz val="10"/>
      <name val="Calibri"/>
      <family val="2"/>
      <scheme val="minor"/>
    </font>
    <font>
      <b/>
      <sz val="10"/>
      <name val="Calibri"/>
      <family val="2"/>
      <scheme val="minor"/>
    </font>
    <font>
      <b/>
      <sz val="10"/>
      <color rgb="FF000000"/>
      <name val="Calibri"/>
      <family val="2"/>
      <scheme val="minor"/>
    </font>
    <font>
      <sz val="10"/>
      <name val="Calibri"/>
      <family val="2"/>
    </font>
    <font>
      <sz val="9"/>
      <color rgb="FF000000"/>
      <name val="Calibri"/>
      <family val="2"/>
      <scheme val="minor"/>
    </font>
    <font>
      <sz val="10"/>
      <color theme="0"/>
      <name val="Calibri"/>
      <family val="2"/>
      <scheme val="minor"/>
    </font>
    <font>
      <sz val="11"/>
      <name val="Calibri"/>
      <family val="2"/>
      <scheme val="minor"/>
    </font>
    <font>
      <b/>
      <sz val="10"/>
      <color rgb="FF000000"/>
      <name val="Times New Roman"/>
      <family val="1"/>
    </font>
    <font>
      <sz val="12"/>
      <color rgb="FF000000"/>
      <name val="Calibri"/>
      <family val="2"/>
      <scheme val="minor"/>
    </font>
    <font>
      <sz val="12"/>
      <color rgb="FF000000"/>
      <name val="Times New Roman"/>
      <family val="1"/>
    </font>
    <font>
      <b/>
      <sz val="12"/>
      <color rgb="FF000000"/>
      <name val="Calibri"/>
      <family val="2"/>
      <scheme val="minor"/>
    </font>
    <font>
      <b/>
      <sz val="12"/>
      <color rgb="FF000000"/>
      <name val="Times New Roman"/>
      <family val="1"/>
    </font>
    <font>
      <sz val="12"/>
      <name val="Calibri"/>
      <family val="2"/>
      <scheme val="minor"/>
    </font>
    <font>
      <b/>
      <sz val="12"/>
      <name val="Calibri"/>
      <family val="2"/>
      <scheme val="minor"/>
    </font>
    <font>
      <sz val="11"/>
      <color theme="0"/>
      <name val="Calibri"/>
      <family val="2"/>
      <scheme val="minor"/>
    </font>
    <font>
      <i/>
      <sz val="10"/>
      <name val="Calibri"/>
      <family val="2"/>
      <scheme val="minor"/>
    </font>
    <font>
      <sz val="10"/>
      <color rgb="FF000000"/>
      <name val="Times New Roman"/>
      <family val="1"/>
    </font>
    <font>
      <sz val="10"/>
      <color theme="1"/>
      <name val="Calibri"/>
      <family val="2"/>
      <scheme val="minor"/>
    </font>
    <font>
      <sz val="10"/>
      <color rgb="FFFF0000"/>
      <name val="Calibri"/>
      <family val="2"/>
      <scheme val="minor"/>
    </font>
    <font>
      <sz val="10"/>
      <color rgb="FF000000"/>
      <name val="Times New Roman"/>
      <family val="1"/>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9" fontId="18" fillId="0" borderId="0" applyFont="0" applyFill="0" applyBorder="0" applyAlignment="0" applyProtection="0"/>
    <xf numFmtId="164" fontId="21" fillId="0" borderId="0" applyFont="0" applyFill="0" applyBorder="0" applyAlignment="0" applyProtection="0"/>
  </cellStyleXfs>
  <cellXfs count="251">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Fill="1" applyBorder="1" applyAlignment="1">
      <alignment horizontal="left" vertical="top" wrapText="1" indent="2"/>
    </xf>
    <xf numFmtId="0" fontId="1" fillId="0" borderId="0" xfId="0" applyFont="1" applyFill="1" applyBorder="1" applyAlignment="1">
      <alignment horizontal="left" wrapText="1"/>
    </xf>
    <xf numFmtId="0" fontId="2" fillId="0" borderId="0" xfId="0" applyFont="1" applyFill="1" applyBorder="1" applyAlignment="1">
      <alignment horizontal="left" vertical="top" wrapText="1" indent="2"/>
    </xf>
    <xf numFmtId="0" fontId="1" fillId="0" borderId="0" xfId="0" applyFont="1" applyFill="1" applyBorder="1" applyAlignment="1">
      <alignment horizontal="left" vertical="center" wrapText="1"/>
    </xf>
    <xf numFmtId="0" fontId="5"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1" fillId="0" borderId="0" xfId="0" applyFont="1" applyFill="1" applyBorder="1" applyAlignment="1">
      <alignment horizontal="center" vertical="top"/>
    </xf>
    <xf numFmtId="0" fontId="4" fillId="0" borderId="0" xfId="0" applyFont="1" applyFill="1" applyBorder="1" applyAlignment="1">
      <alignment horizontal="left" vertical="top" wrapText="1"/>
    </xf>
    <xf numFmtId="1"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9" fillId="0" borderId="0" xfId="0" applyFont="1" applyFill="1" applyBorder="1" applyAlignment="1">
      <alignment horizontal="left" vertical="top"/>
    </xf>
    <xf numFmtId="0" fontId="3" fillId="0" borderId="1" xfId="0" applyFont="1" applyFill="1" applyBorder="1" applyAlignment="1">
      <alignment horizontal="center" vertical="center" wrapText="1"/>
    </xf>
    <xf numFmtId="0" fontId="10" fillId="0" borderId="0" xfId="0" applyFont="1" applyFill="1" applyBorder="1" applyAlignment="1">
      <alignment vertical="top"/>
    </xf>
    <xf numFmtId="0" fontId="11" fillId="0" borderId="0" xfId="0" applyFont="1" applyFill="1" applyBorder="1" applyAlignment="1">
      <alignment vertical="top"/>
    </xf>
    <xf numFmtId="0" fontId="12" fillId="0" borderId="0" xfId="0" applyFont="1" applyFill="1" applyBorder="1" applyAlignment="1">
      <alignment vertical="top"/>
    </xf>
    <xf numFmtId="0" fontId="13" fillId="0" borderId="0" xfId="0" applyFont="1" applyFill="1" applyBorder="1" applyAlignment="1">
      <alignment vertical="top"/>
    </xf>
    <xf numFmtId="0" fontId="14" fillId="0" borderId="0" xfId="0" applyFont="1" applyFill="1" applyBorder="1" applyAlignment="1">
      <alignment vertical="top"/>
    </xf>
    <xf numFmtId="0" fontId="14" fillId="0" borderId="0" xfId="0" applyFont="1" applyFill="1" applyBorder="1" applyAlignment="1">
      <alignment vertical="top" wrapTex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15" fillId="0" borderId="0" xfId="0" applyFont="1" applyFill="1" applyBorder="1" applyAlignment="1">
      <alignment vertical="top" wrapText="1"/>
    </xf>
    <xf numFmtId="0" fontId="13" fillId="0" borderId="0" xfId="0" applyFont="1" applyFill="1" applyBorder="1" applyAlignment="1">
      <alignment horizontal="left" vertical="top"/>
    </xf>
    <xf numFmtId="2" fontId="1"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2" fontId="2" fillId="0" borderId="1" xfId="0" applyNumberFormat="1" applyFont="1" applyFill="1" applyBorder="1" applyAlignment="1">
      <alignment horizontal="left" vertical="top" wrapText="1"/>
    </xf>
    <xf numFmtId="0" fontId="3" fillId="0" borderId="1" xfId="0" applyFont="1" applyFill="1" applyBorder="1" applyAlignment="1">
      <alignment horizontal="center" vertical="center" wrapText="1"/>
    </xf>
    <xf numFmtId="1" fontId="1" fillId="0" borderId="1" xfId="0" applyNumberFormat="1" applyFont="1" applyFill="1" applyBorder="1" applyAlignment="1">
      <alignment vertical="top" wrapText="1"/>
    </xf>
    <xf numFmtId="0" fontId="1" fillId="0" borderId="0" xfId="0" applyFont="1" applyFill="1" applyBorder="1" applyAlignment="1">
      <alignment vertical="top"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9" fontId="7" fillId="0" borderId="1" xfId="0" applyNumberFormat="1"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 xfId="0" applyFont="1" applyFill="1" applyBorder="1" applyAlignment="1">
      <alignmen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2" fillId="0" borderId="6" xfId="0" applyFont="1" applyFill="1" applyBorder="1" applyAlignment="1">
      <alignment horizontal="left" vertical="top" wrapText="1"/>
    </xf>
    <xf numFmtId="1" fontId="1" fillId="0" borderId="2" xfId="0" applyNumberFormat="1" applyFont="1" applyFill="1" applyBorder="1" applyAlignment="1">
      <alignment horizontal="center" vertical="top" wrapText="1"/>
    </xf>
    <xf numFmtId="1" fontId="1" fillId="0" borderId="4" xfId="0" applyNumberFormat="1"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0" fontId="2" fillId="0" borderId="2" xfId="0" applyFont="1" applyFill="1" applyBorder="1" applyAlignment="1">
      <alignment vertical="top" wrapText="1"/>
    </xf>
    <xf numFmtId="0" fontId="14" fillId="0" borderId="0" xfId="0" applyFont="1" applyFill="1" applyBorder="1" applyAlignment="1">
      <alignment vertical="top" wrapText="1"/>
    </xf>
    <xf numFmtId="0" fontId="2"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2" xfId="0" applyFont="1" applyFill="1" applyBorder="1" applyAlignment="1">
      <alignment vertical="top" wrapText="1"/>
    </xf>
    <xf numFmtId="0" fontId="2" fillId="0" borderId="5"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3" fillId="0" borderId="1" xfId="0" applyFont="1" applyFill="1" applyBorder="1" applyAlignment="1">
      <alignment horizontal="left" vertical="top" wrapText="1"/>
    </xf>
    <xf numFmtId="1" fontId="1" fillId="0" borderId="1" xfId="0"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1" fontId="4" fillId="0" borderId="1" xfId="0" applyNumberFormat="1"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9" fontId="7"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164" fontId="0" fillId="0" borderId="0" xfId="2" applyFont="1" applyFill="1" applyBorder="1" applyAlignment="1">
      <alignment horizontal="left" vertical="top"/>
    </xf>
    <xf numFmtId="164" fontId="10" fillId="0" borderId="0" xfId="2" applyNumberFormat="1" applyFont="1" applyFill="1" applyBorder="1" applyAlignment="1">
      <alignment vertical="top"/>
    </xf>
    <xf numFmtId="164" fontId="11" fillId="0" borderId="0" xfId="2" applyNumberFormat="1" applyFont="1" applyFill="1" applyBorder="1" applyAlignment="1">
      <alignment vertical="top"/>
    </xf>
    <xf numFmtId="164" fontId="14" fillId="0" borderId="0" xfId="2" applyNumberFormat="1" applyFont="1" applyFill="1" applyBorder="1" applyAlignment="1">
      <alignment vertical="top" wrapText="1"/>
    </xf>
    <xf numFmtId="164" fontId="3" fillId="0" borderId="1" xfId="2" applyNumberFormat="1" applyFont="1" applyFill="1" applyBorder="1" applyAlignment="1">
      <alignment horizontal="center" vertical="center" wrapText="1"/>
    </xf>
    <xf numFmtId="164" fontId="2" fillId="0" borderId="0" xfId="2" applyNumberFormat="1" applyFont="1" applyFill="1" applyBorder="1" applyAlignment="1">
      <alignment vertical="top" wrapText="1"/>
    </xf>
    <xf numFmtId="164" fontId="18" fillId="0" borderId="0" xfId="2" applyNumberFormat="1" applyFont="1" applyFill="1" applyBorder="1" applyAlignment="1">
      <alignment vertical="top"/>
    </xf>
    <xf numFmtId="164" fontId="1" fillId="0" borderId="1" xfId="2" applyNumberFormat="1" applyFont="1" applyFill="1" applyBorder="1" applyAlignment="1">
      <alignment vertical="top" wrapText="1"/>
    </xf>
    <xf numFmtId="164" fontId="2" fillId="0" borderId="1" xfId="2" applyNumberFormat="1" applyFont="1" applyFill="1" applyBorder="1" applyAlignment="1">
      <alignment vertical="top" wrapText="1"/>
    </xf>
    <xf numFmtId="164" fontId="1" fillId="0" borderId="2" xfId="2" applyNumberFormat="1" applyFont="1" applyFill="1" applyBorder="1" applyAlignment="1">
      <alignment vertical="top" wrapText="1"/>
    </xf>
    <xf numFmtId="164" fontId="1" fillId="0" borderId="1" xfId="2" applyNumberFormat="1" applyFont="1" applyFill="1" applyBorder="1" applyAlignment="1">
      <alignment vertical="top"/>
    </xf>
    <xf numFmtId="164" fontId="1" fillId="0" borderId="0" xfId="2" applyNumberFormat="1" applyFont="1" applyFill="1" applyBorder="1" applyAlignment="1">
      <alignment vertical="top"/>
    </xf>
    <xf numFmtId="0" fontId="10" fillId="0" borderId="0" xfId="0" applyFont="1" applyFill="1" applyBorder="1" applyAlignment="1">
      <alignment vertical="top" wrapText="1"/>
    </xf>
    <xf numFmtId="2" fontId="4" fillId="0" borderId="1" xfId="0" applyNumberFormat="1" applyFont="1" applyFill="1" applyBorder="1" applyAlignment="1">
      <alignment horizontal="center" vertical="center" wrapText="1"/>
    </xf>
    <xf numFmtId="0" fontId="1" fillId="2" borderId="1" xfId="0" applyFont="1" applyFill="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1" xfId="0" applyFont="1" applyFill="1" applyBorder="1" applyAlignment="1">
      <alignment horizontal="left" vertical="top" wrapText="1"/>
    </xf>
    <xf numFmtId="0" fontId="2" fillId="0" borderId="5" xfId="0" applyFont="1" applyFill="1" applyBorder="1" applyAlignment="1">
      <alignment horizontal="left" vertical="top" wrapText="1"/>
    </xf>
    <xf numFmtId="1" fontId="1" fillId="0" borderId="1" xfId="0" applyNumberFormat="1" applyFont="1" applyFill="1" applyBorder="1" applyAlignment="1">
      <alignment horizontal="center" vertical="top" wrapText="1"/>
    </xf>
    <xf numFmtId="0" fontId="1"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2" fillId="0" borderId="1" xfId="0" applyFont="1" applyFill="1" applyBorder="1" applyAlignment="1">
      <alignment vertical="top" wrapText="1"/>
    </xf>
    <xf numFmtId="0" fontId="2" fillId="0" borderId="1" xfId="0" applyFont="1" applyFill="1" applyBorder="1" applyAlignment="1">
      <alignment horizontal="center"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9" fontId="7" fillId="0" borderId="1" xfId="0" applyNumberFormat="1" applyFont="1" applyFill="1" applyBorder="1" applyAlignment="1">
      <alignment horizontal="center" vertical="top" wrapText="1"/>
    </xf>
    <xf numFmtId="9" fontId="7" fillId="0" borderId="1" xfId="0" applyNumberFormat="1" applyFont="1" applyFill="1" applyBorder="1" applyAlignment="1">
      <alignment vertical="top" wrapText="1"/>
    </xf>
    <xf numFmtId="0" fontId="10" fillId="2" borderId="0" xfId="0" applyFont="1" applyFill="1" applyBorder="1" applyAlignment="1" applyProtection="1">
      <alignment vertical="top"/>
      <protection locked="0"/>
    </xf>
    <xf numFmtId="9" fontId="2" fillId="2" borderId="1" xfId="1" applyFont="1" applyFill="1" applyBorder="1" applyAlignment="1" applyProtection="1">
      <alignment horizontal="center" vertical="top" wrapText="1"/>
      <protection locked="0"/>
    </xf>
    <xf numFmtId="9" fontId="1" fillId="2" borderId="1" xfId="1" applyFont="1" applyFill="1" applyBorder="1" applyAlignment="1" applyProtection="1">
      <alignment horizontal="center" vertical="top" wrapText="1"/>
      <protection locked="0"/>
    </xf>
    <xf numFmtId="0" fontId="20" fillId="0" borderId="1" xfId="0" applyFont="1" applyFill="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0" fontId="16" fillId="0" borderId="1" xfId="0" applyFont="1" applyFill="1" applyBorder="1" applyAlignment="1">
      <alignment vertical="top" wrapText="1"/>
    </xf>
    <xf numFmtId="0" fontId="20" fillId="0" borderId="1" xfId="0" applyFont="1" applyFill="1" applyBorder="1" applyAlignment="1">
      <alignment horizontal="left" vertical="top" wrapText="1"/>
    </xf>
    <xf numFmtId="9" fontId="7" fillId="0" borderId="6" xfId="0" applyNumberFormat="1" applyFont="1" applyFill="1" applyBorder="1" applyAlignment="1">
      <alignment horizontal="left" vertical="top" wrapText="1"/>
    </xf>
    <xf numFmtId="0" fontId="2" fillId="0" borderId="1" xfId="0" applyFont="1" applyFill="1" applyBorder="1" applyAlignment="1">
      <alignment horizontal="center" vertical="top" wrapText="1"/>
    </xf>
    <xf numFmtId="1" fontId="1" fillId="0" borderId="1" xfId="0" applyNumberFormat="1" applyFont="1" applyFill="1" applyBorder="1" applyAlignment="1">
      <alignment horizontal="center" vertical="top" wrapText="1"/>
    </xf>
    <xf numFmtId="2" fontId="2" fillId="3" borderId="1" xfId="1" applyNumberFormat="1" applyFont="1" applyFill="1" applyBorder="1" applyAlignment="1" applyProtection="1">
      <alignment horizontal="center" vertical="top" wrapText="1"/>
    </xf>
    <xf numFmtId="0" fontId="2" fillId="0" borderId="5"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6"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7" xfId="0" applyFont="1" applyFill="1" applyBorder="1" applyAlignment="1">
      <alignment horizontal="left" vertical="top" wrapText="1"/>
    </xf>
    <xf numFmtId="0" fontId="1" fillId="0" borderId="6"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2" borderId="5" xfId="0" applyFont="1" applyFill="1" applyBorder="1" applyAlignment="1" applyProtection="1">
      <alignment horizontal="left" vertical="top" wrapText="1"/>
      <protection locked="0"/>
    </xf>
    <xf numFmtId="0" fontId="2" fillId="2" borderId="7"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2" fontId="2" fillId="3" borderId="5" xfId="0" applyNumberFormat="1" applyFont="1" applyFill="1" applyBorder="1" applyAlignment="1">
      <alignment horizontal="left" vertical="top" wrapText="1"/>
    </xf>
    <xf numFmtId="2" fontId="2" fillId="3" borderId="7" xfId="0" applyNumberFormat="1" applyFont="1" applyFill="1" applyBorder="1" applyAlignment="1">
      <alignment horizontal="left" vertical="top" wrapText="1"/>
    </xf>
    <xf numFmtId="2" fontId="2" fillId="3" borderId="6" xfId="0" applyNumberFormat="1" applyFont="1" applyFill="1" applyBorder="1" applyAlignment="1">
      <alignment horizontal="left" vertical="top" wrapText="1"/>
    </xf>
    <xf numFmtId="11" fontId="2" fillId="2" borderId="5" xfId="2" applyNumberFormat="1" applyFont="1" applyFill="1" applyBorder="1" applyAlignment="1" applyProtection="1">
      <alignment horizontal="left" vertical="top" wrapText="1"/>
      <protection locked="0"/>
    </xf>
    <xf numFmtId="11" fontId="2" fillId="2" borderId="7" xfId="2" applyNumberFormat="1" applyFont="1" applyFill="1" applyBorder="1" applyAlignment="1" applyProtection="1">
      <alignment horizontal="left" vertical="top" wrapText="1"/>
      <protection locked="0"/>
    </xf>
    <xf numFmtId="11" fontId="2" fillId="2" borderId="6" xfId="2" applyNumberFormat="1" applyFont="1" applyFill="1" applyBorder="1" applyAlignment="1" applyProtection="1">
      <alignment horizontal="left" vertical="top" wrapText="1"/>
      <protection locked="0"/>
    </xf>
    <xf numFmtId="11" fontId="2" fillId="2" borderId="5" xfId="0" applyNumberFormat="1" applyFont="1" applyFill="1" applyBorder="1" applyAlignment="1" applyProtection="1">
      <alignment horizontal="left" vertical="top" wrapText="1"/>
      <protection locked="0"/>
    </xf>
    <xf numFmtId="11" fontId="2" fillId="2" borderId="7" xfId="0" applyNumberFormat="1" applyFont="1" applyFill="1" applyBorder="1" applyAlignment="1" applyProtection="1">
      <alignment horizontal="left" vertical="top" wrapText="1"/>
      <protection locked="0"/>
    </xf>
    <xf numFmtId="11" fontId="2" fillId="2" borderId="6" xfId="0" applyNumberFormat="1" applyFont="1" applyFill="1" applyBorder="1" applyAlignment="1" applyProtection="1">
      <alignment horizontal="left" vertical="top" wrapText="1"/>
      <protection locked="0"/>
    </xf>
    <xf numFmtId="1" fontId="1" fillId="0" borderId="5" xfId="0" applyNumberFormat="1" applyFont="1" applyFill="1" applyBorder="1" applyAlignment="1">
      <alignment horizontal="center" vertical="top" wrapText="1"/>
    </xf>
    <xf numFmtId="1" fontId="1" fillId="0" borderId="7" xfId="0" applyNumberFormat="1" applyFont="1" applyFill="1" applyBorder="1" applyAlignment="1">
      <alignment horizontal="center" vertical="top" wrapText="1"/>
    </xf>
    <xf numFmtId="1" fontId="1" fillId="0" borderId="6" xfId="0" applyNumberFormat="1" applyFont="1" applyFill="1" applyBorder="1" applyAlignment="1">
      <alignment horizontal="center" vertical="top" wrapText="1"/>
    </xf>
    <xf numFmtId="1" fontId="1" fillId="0" borderId="5" xfId="0" applyNumberFormat="1" applyFont="1" applyFill="1" applyBorder="1" applyAlignment="1">
      <alignment horizontal="left" vertical="top" wrapText="1"/>
    </xf>
    <xf numFmtId="1" fontId="1" fillId="0" borderId="7" xfId="0" applyNumberFormat="1" applyFont="1" applyFill="1" applyBorder="1" applyAlignment="1">
      <alignment horizontal="left" vertical="top" wrapText="1"/>
    </xf>
    <xf numFmtId="1" fontId="1" fillId="0" borderId="6" xfId="0" applyNumberFormat="1" applyFont="1" applyFill="1" applyBorder="1" applyAlignment="1">
      <alignment horizontal="left" vertical="top" wrapText="1"/>
    </xf>
    <xf numFmtId="2" fontId="1" fillId="0" borderId="5" xfId="0" quotePrefix="1" applyNumberFormat="1" applyFont="1" applyFill="1" applyBorder="1" applyAlignment="1">
      <alignment horizontal="left" vertical="top" wrapText="1"/>
    </xf>
    <xf numFmtId="2" fontId="1" fillId="0" borderId="7" xfId="0" quotePrefix="1" applyNumberFormat="1" applyFont="1" applyFill="1" applyBorder="1" applyAlignment="1">
      <alignment horizontal="left" vertical="top" wrapText="1"/>
    </xf>
    <xf numFmtId="2" fontId="1" fillId="0" borderId="6" xfId="0" quotePrefix="1" applyNumberFormat="1" applyFont="1" applyFill="1" applyBorder="1" applyAlignment="1">
      <alignment horizontal="left" vertical="top" wrapText="1"/>
    </xf>
    <xf numFmtId="0" fontId="1" fillId="2" borderId="5"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2" fontId="1" fillId="3" borderId="5" xfId="0" quotePrefix="1" applyNumberFormat="1" applyFont="1" applyFill="1" applyBorder="1" applyAlignment="1">
      <alignment horizontal="left" vertical="top" wrapText="1"/>
    </xf>
    <xf numFmtId="2" fontId="1" fillId="3" borderId="7" xfId="0" quotePrefix="1" applyNumberFormat="1" applyFont="1" applyFill="1" applyBorder="1" applyAlignment="1">
      <alignment horizontal="left" vertical="top" wrapText="1"/>
    </xf>
    <xf numFmtId="2" fontId="1" fillId="3" borderId="6" xfId="0" quotePrefix="1" applyNumberFormat="1" applyFont="1" applyFill="1" applyBorder="1" applyAlignment="1">
      <alignment horizontal="left" vertical="top" wrapText="1"/>
    </xf>
    <xf numFmtId="0" fontId="2" fillId="0" borderId="5" xfId="0" applyFont="1" applyFill="1" applyBorder="1" applyAlignment="1">
      <alignment vertical="top" wrapText="1"/>
    </xf>
    <xf numFmtId="0" fontId="2" fillId="0" borderId="7" xfId="0" applyFont="1" applyFill="1" applyBorder="1" applyAlignment="1">
      <alignment vertical="top" wrapText="1"/>
    </xf>
    <xf numFmtId="0" fontId="2" fillId="0" borderId="6" xfId="0" applyFont="1" applyFill="1" applyBorder="1" applyAlignment="1">
      <alignment vertical="top" wrapText="1"/>
    </xf>
    <xf numFmtId="2" fontId="1" fillId="3" borderId="5" xfId="0" applyNumberFormat="1" applyFont="1" applyFill="1" applyBorder="1" applyAlignment="1">
      <alignment horizontal="left" vertical="top" wrapText="1"/>
    </xf>
    <xf numFmtId="2" fontId="1" fillId="3" borderId="7" xfId="0" applyNumberFormat="1" applyFont="1" applyFill="1" applyBorder="1" applyAlignment="1">
      <alignment horizontal="left" vertical="top" wrapText="1"/>
    </xf>
    <xf numFmtId="2" fontId="1" fillId="3" borderId="6" xfId="0" applyNumberFormat="1" applyFont="1" applyFill="1" applyBorder="1" applyAlignment="1">
      <alignment horizontal="left" vertical="top" wrapText="1"/>
    </xf>
    <xf numFmtId="0" fontId="2" fillId="0" borderId="8" xfId="0" applyFont="1" applyFill="1" applyBorder="1" applyAlignment="1">
      <alignment horizontal="center" vertical="top" wrapText="1"/>
    </xf>
    <xf numFmtId="0" fontId="2" fillId="0" borderId="10"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2" fillId="0" borderId="1" xfId="0" applyFont="1" applyFill="1" applyBorder="1" applyAlignment="1">
      <alignment vertical="top" wrapText="1"/>
    </xf>
    <xf numFmtId="1" fontId="1" fillId="0" borderId="1" xfId="0" applyNumberFormat="1" applyFont="1" applyFill="1" applyBorder="1" applyAlignment="1">
      <alignment horizontal="center" vertical="top" wrapText="1"/>
    </xf>
    <xf numFmtId="1" fontId="4" fillId="0" borderId="1" xfId="0" applyNumberFormat="1" applyFont="1" applyFill="1" applyBorder="1" applyAlignment="1">
      <alignment horizontal="center" vertical="top" wrapText="1"/>
    </xf>
    <xf numFmtId="0" fontId="1" fillId="2" borderId="1" xfId="0" applyFont="1" applyFill="1" applyBorder="1" applyAlignment="1" applyProtection="1">
      <alignment horizontal="left" vertical="top" wrapText="1"/>
      <protection locked="0"/>
    </xf>
    <xf numFmtId="2" fontId="1" fillId="3" borderId="5" xfId="0" applyNumberFormat="1" applyFont="1" applyFill="1" applyBorder="1" applyAlignment="1" applyProtection="1">
      <alignment horizontal="left" vertical="top" wrapText="1"/>
    </xf>
    <xf numFmtId="2" fontId="1" fillId="3" borderId="7" xfId="0" applyNumberFormat="1" applyFont="1" applyFill="1" applyBorder="1" applyAlignment="1" applyProtection="1">
      <alignment horizontal="left" vertical="top" wrapText="1"/>
    </xf>
    <xf numFmtId="2" fontId="1" fillId="3" borderId="6" xfId="0" applyNumberFormat="1" applyFont="1" applyFill="1" applyBorder="1" applyAlignment="1" applyProtection="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center" vertical="top" wrapText="1"/>
    </xf>
    <xf numFmtId="2" fontId="2" fillId="3" borderId="5" xfId="0" applyNumberFormat="1" applyFont="1" applyFill="1" applyBorder="1" applyAlignment="1" applyProtection="1">
      <alignment horizontal="left" vertical="top" wrapText="1"/>
    </xf>
    <xf numFmtId="2" fontId="2" fillId="3" borderId="7" xfId="0" applyNumberFormat="1" applyFont="1" applyFill="1" applyBorder="1" applyAlignment="1" applyProtection="1">
      <alignment horizontal="left" vertical="top" wrapText="1"/>
    </xf>
    <xf numFmtId="2" fontId="2" fillId="3" borderId="6" xfId="0" applyNumberFormat="1" applyFont="1" applyFill="1" applyBorder="1" applyAlignment="1" applyProtection="1">
      <alignment horizontal="left" vertical="top"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1" xfId="0" applyFont="1" applyFill="1" applyBorder="1" applyAlignment="1">
      <alignment vertical="top" wrapText="1"/>
    </xf>
    <xf numFmtId="0" fontId="2" fillId="0" borderId="4"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1" fontId="19" fillId="0" borderId="1" xfId="0" applyNumberFormat="1" applyFont="1" applyFill="1" applyBorder="1" applyAlignment="1">
      <alignment horizontal="center" vertical="top" wrapText="1"/>
    </xf>
    <xf numFmtId="9" fontId="7" fillId="0" borderId="1" xfId="0" applyNumberFormat="1" applyFont="1" applyFill="1" applyBorder="1" applyAlignment="1">
      <alignment horizontal="center" vertical="top" wrapText="1"/>
    </xf>
    <xf numFmtId="0" fontId="14" fillId="0" borderId="0" xfId="0" applyFont="1" applyFill="1" applyBorder="1" applyAlignment="1">
      <alignment vertical="top" wrapText="1"/>
    </xf>
    <xf numFmtId="2" fontId="1" fillId="2" borderId="5" xfId="0" applyNumberFormat="1" applyFont="1" applyFill="1" applyBorder="1" applyAlignment="1" applyProtection="1">
      <alignment horizontal="left" vertical="top"/>
      <protection locked="0"/>
    </xf>
    <xf numFmtId="2" fontId="1" fillId="2" borderId="7" xfId="0" applyNumberFormat="1" applyFont="1" applyFill="1" applyBorder="1" applyAlignment="1" applyProtection="1">
      <alignment horizontal="left" vertical="top"/>
      <protection locked="0"/>
    </xf>
    <xf numFmtId="2" fontId="1" fillId="2" borderId="6" xfId="0" applyNumberFormat="1" applyFont="1" applyFill="1" applyBorder="1" applyAlignment="1" applyProtection="1">
      <alignment horizontal="left" vertical="top"/>
      <protection locked="0"/>
    </xf>
    <xf numFmtId="2" fontId="1" fillId="3" borderId="5" xfId="0" applyNumberFormat="1" applyFont="1" applyFill="1" applyBorder="1" applyAlignment="1">
      <alignment horizontal="left" vertical="top"/>
    </xf>
    <xf numFmtId="2" fontId="1" fillId="3" borderId="7" xfId="0" applyNumberFormat="1" applyFont="1" applyFill="1" applyBorder="1" applyAlignment="1">
      <alignment horizontal="left" vertical="top"/>
    </xf>
    <xf numFmtId="2" fontId="1" fillId="3" borderId="6" xfId="0" applyNumberFormat="1" applyFont="1" applyFill="1" applyBorder="1" applyAlignment="1">
      <alignment horizontal="left" vertical="top"/>
    </xf>
    <xf numFmtId="0" fontId="1" fillId="0" borderId="5" xfId="0" applyFont="1" applyFill="1" applyBorder="1" applyAlignment="1">
      <alignment horizontal="center" vertical="top"/>
    </xf>
    <xf numFmtId="0" fontId="1" fillId="0" borderId="7" xfId="0" applyFont="1" applyFill="1" applyBorder="1" applyAlignment="1">
      <alignment horizontal="center" vertical="top"/>
    </xf>
    <xf numFmtId="0" fontId="1" fillId="0" borderId="6" xfId="0" applyFont="1" applyFill="1" applyBorder="1" applyAlignment="1">
      <alignment horizontal="center" vertical="top"/>
    </xf>
    <xf numFmtId="9" fontId="2" fillId="2" borderId="5" xfId="0" applyNumberFormat="1" applyFont="1" applyFill="1" applyBorder="1" applyAlignment="1" applyProtection="1">
      <alignment horizontal="left" vertical="top" wrapText="1"/>
      <protection locked="0"/>
    </xf>
    <xf numFmtId="9" fontId="2" fillId="2" borderId="7" xfId="0" applyNumberFormat="1" applyFont="1" applyFill="1" applyBorder="1" applyAlignment="1" applyProtection="1">
      <alignment horizontal="left" vertical="top" wrapText="1"/>
      <protection locked="0"/>
    </xf>
    <xf numFmtId="9" fontId="2" fillId="2" borderId="6" xfId="0" applyNumberFormat="1"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xf numFmtId="9" fontId="7" fillId="0" borderId="1" xfId="0" applyNumberFormat="1" applyFont="1" applyFill="1" applyBorder="1" applyAlignment="1">
      <alignment vertical="top" wrapText="1"/>
    </xf>
    <xf numFmtId="0" fontId="7" fillId="0" borderId="1" xfId="0" applyFont="1" applyFill="1" applyBorder="1" applyAlignment="1">
      <alignment horizontal="center" vertical="top" wrapText="1"/>
    </xf>
    <xf numFmtId="0" fontId="1" fillId="0" borderId="5" xfId="0" applyFont="1" applyFill="1" applyBorder="1" applyAlignment="1">
      <alignment vertical="top" wrapText="1"/>
    </xf>
    <xf numFmtId="0" fontId="1" fillId="0" borderId="7" xfId="0" applyFont="1" applyFill="1" applyBorder="1" applyAlignment="1">
      <alignment vertical="top" wrapText="1"/>
    </xf>
    <xf numFmtId="0" fontId="1" fillId="0" borderId="6" xfId="0" applyFont="1" applyFill="1" applyBorder="1" applyAlignment="1">
      <alignment vertical="top" wrapText="1"/>
    </xf>
    <xf numFmtId="0" fontId="1" fillId="2" borderId="5" xfId="0" applyNumberFormat="1" applyFont="1" applyFill="1" applyBorder="1" applyAlignment="1" applyProtection="1">
      <alignment horizontal="left" vertical="top" wrapText="1"/>
      <protection locked="0"/>
    </xf>
    <xf numFmtId="0" fontId="1" fillId="2" borderId="7" xfId="0" applyNumberFormat="1" applyFont="1" applyFill="1" applyBorder="1" applyAlignment="1" applyProtection="1">
      <alignment horizontal="left" vertical="top" wrapText="1"/>
      <protection locked="0"/>
    </xf>
    <xf numFmtId="0" fontId="1" fillId="2" borderId="6" xfId="0" applyNumberFormat="1" applyFont="1" applyFill="1" applyBorder="1" applyAlignment="1" applyProtection="1">
      <alignment horizontal="left" vertical="top" wrapText="1"/>
      <protection locked="0"/>
    </xf>
    <xf numFmtId="2" fontId="2" fillId="3" borderId="5" xfId="1" quotePrefix="1" applyNumberFormat="1" applyFont="1" applyFill="1" applyBorder="1" applyAlignment="1">
      <alignment horizontal="left" vertical="top" wrapText="1"/>
    </xf>
    <xf numFmtId="2" fontId="2" fillId="3" borderId="7" xfId="1" quotePrefix="1" applyNumberFormat="1" applyFont="1" applyFill="1" applyBorder="1" applyAlignment="1">
      <alignment horizontal="left" vertical="top" wrapText="1"/>
    </xf>
    <xf numFmtId="2" fontId="2" fillId="3" borderId="6" xfId="1" quotePrefix="1" applyNumberFormat="1" applyFont="1" applyFill="1" applyBorder="1" applyAlignment="1">
      <alignment horizontal="left" vertical="top" wrapText="1"/>
    </xf>
    <xf numFmtId="0" fontId="2" fillId="3" borderId="5" xfId="0" applyFont="1" applyFill="1" applyBorder="1" applyAlignment="1" applyProtection="1">
      <alignment horizontal="left" vertical="top" wrapText="1"/>
    </xf>
    <xf numFmtId="0" fontId="2" fillId="3" borderId="7" xfId="0" applyFont="1" applyFill="1" applyBorder="1" applyAlignment="1" applyProtection="1">
      <alignment horizontal="left" vertical="top" wrapText="1"/>
    </xf>
    <xf numFmtId="0" fontId="2" fillId="3" borderId="6" xfId="0" applyFont="1" applyFill="1" applyBorder="1" applyAlignment="1" applyProtection="1">
      <alignment horizontal="left" vertical="top" wrapText="1"/>
    </xf>
    <xf numFmtId="2" fontId="2" fillId="3" borderId="5" xfId="0" quotePrefix="1" applyNumberFormat="1" applyFont="1" applyFill="1" applyBorder="1" applyAlignment="1">
      <alignment horizontal="left" vertical="top" wrapText="1"/>
    </xf>
    <xf numFmtId="2" fontId="2" fillId="3" borderId="7" xfId="0" quotePrefix="1" applyNumberFormat="1" applyFont="1" applyFill="1" applyBorder="1" applyAlignment="1">
      <alignment horizontal="left" vertical="top" wrapText="1"/>
    </xf>
    <xf numFmtId="2" fontId="2" fillId="3" borderId="6" xfId="0" quotePrefix="1" applyNumberFormat="1" applyFont="1" applyFill="1" applyBorder="1" applyAlignment="1">
      <alignment horizontal="left" vertical="top" wrapText="1"/>
    </xf>
    <xf numFmtId="2" fontId="1" fillId="0" borderId="5" xfId="0" applyNumberFormat="1" applyFont="1" applyFill="1" applyBorder="1" applyAlignment="1">
      <alignment horizontal="left" vertical="top" wrapText="1"/>
    </xf>
    <xf numFmtId="2" fontId="1" fillId="0" borderId="7" xfId="0" applyNumberFormat="1" applyFont="1" applyFill="1" applyBorder="1" applyAlignment="1">
      <alignment horizontal="left" vertical="top" wrapText="1"/>
    </xf>
    <xf numFmtId="2" fontId="1" fillId="0" borderId="6" xfId="0" applyNumberFormat="1"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6"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2" fontId="2" fillId="2" borderId="5" xfId="0" applyNumberFormat="1" applyFont="1" applyFill="1" applyBorder="1" applyAlignment="1" applyProtection="1">
      <alignment horizontal="left" vertical="top" wrapText="1"/>
      <protection locked="0"/>
    </xf>
    <xf numFmtId="2" fontId="2" fillId="2" borderId="7" xfId="0" applyNumberFormat="1" applyFont="1" applyFill="1" applyBorder="1" applyAlignment="1" applyProtection="1">
      <alignment horizontal="left" vertical="top" wrapText="1"/>
      <protection locked="0"/>
    </xf>
    <xf numFmtId="2" fontId="2" fillId="2" borderId="6" xfId="0" applyNumberFormat="1" applyFont="1" applyFill="1" applyBorder="1" applyAlignment="1" applyProtection="1">
      <alignment horizontal="left" vertical="top" wrapText="1"/>
      <protection locked="0"/>
    </xf>
    <xf numFmtId="2" fontId="2" fillId="4" borderId="5" xfId="0" applyNumberFormat="1" applyFont="1" applyFill="1" applyBorder="1" applyAlignment="1" applyProtection="1">
      <alignment horizontal="left" vertical="top" wrapText="1"/>
    </xf>
    <xf numFmtId="2" fontId="2" fillId="4" borderId="7" xfId="0" applyNumberFormat="1" applyFont="1" applyFill="1" applyBorder="1" applyAlignment="1" applyProtection="1">
      <alignment horizontal="left" vertical="top" wrapText="1"/>
    </xf>
    <xf numFmtId="2" fontId="2" fillId="4" borderId="6" xfId="0" applyNumberFormat="1" applyFont="1" applyFill="1" applyBorder="1" applyAlignment="1" applyProtection="1">
      <alignment horizontal="left" vertical="top" wrapText="1"/>
    </xf>
    <xf numFmtId="9" fontId="2" fillId="2" borderId="5" xfId="1" applyFont="1" applyFill="1" applyBorder="1" applyAlignment="1" applyProtection="1">
      <alignment horizontal="left" vertical="top" wrapText="1"/>
      <protection locked="0"/>
    </xf>
    <xf numFmtId="9" fontId="2" fillId="2" borderId="7" xfId="1" applyFont="1" applyFill="1" applyBorder="1" applyAlignment="1" applyProtection="1">
      <alignment horizontal="left" vertical="top" wrapText="1"/>
      <protection locked="0"/>
    </xf>
    <xf numFmtId="9" fontId="2" fillId="2" borderId="6" xfId="1" applyFont="1" applyFill="1" applyBorder="1" applyAlignment="1" applyProtection="1">
      <alignment horizontal="left" vertical="top" wrapText="1"/>
      <protection locked="0"/>
    </xf>
    <xf numFmtId="2" fontId="2" fillId="3" borderId="1" xfId="1"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 fontId="1" fillId="0" borderId="1" xfId="0" applyNumberFormat="1" applyFont="1" applyFill="1" applyBorder="1" applyAlignment="1">
      <alignment horizontal="left" vertical="top" wrapText="1"/>
    </xf>
    <xf numFmtId="1" fontId="4" fillId="0" borderId="2" xfId="0" applyNumberFormat="1" applyFont="1" applyFill="1" applyBorder="1" applyAlignment="1">
      <alignment horizontal="center" vertical="top" wrapText="1"/>
    </xf>
    <xf numFmtId="1" fontId="4" fillId="0" borderId="3" xfId="0" applyNumberFormat="1" applyFont="1" applyFill="1" applyBorder="1" applyAlignment="1">
      <alignment horizontal="center" vertical="top" wrapText="1"/>
    </xf>
    <xf numFmtId="1" fontId="1" fillId="0" borderId="2" xfId="0" applyNumberFormat="1" applyFont="1" applyFill="1" applyBorder="1" applyAlignment="1">
      <alignment horizontal="center" vertical="top" wrapText="1"/>
    </xf>
    <xf numFmtId="1" fontId="1" fillId="0" borderId="3"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2" fontId="1" fillId="0" borderId="1" xfId="0" quotePrefix="1" applyNumberFormat="1" applyFont="1" applyFill="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9"/>
  <sheetViews>
    <sheetView showGridLines="0" tabSelected="1" topLeftCell="A365" zoomScale="75" zoomScaleNormal="75" workbookViewId="0">
      <selection activeCell="D457" sqref="D457:H457"/>
    </sheetView>
  </sheetViews>
  <sheetFormatPr defaultColWidth="9" defaultRowHeight="13.8" x14ac:dyDescent="0.25"/>
  <cols>
    <col min="1" max="1" width="5.77734375" style="10" customWidth="1"/>
    <col min="2" max="2" width="20.77734375" style="1" customWidth="1"/>
    <col min="3" max="8" width="10.77734375" style="1" customWidth="1"/>
    <col min="9" max="9" width="5.33203125" style="1" customWidth="1"/>
    <col min="10" max="10" width="51.33203125" style="1" customWidth="1"/>
    <col min="13" max="13" width="16.33203125" customWidth="1"/>
  </cols>
  <sheetData>
    <row r="1" spans="1:10" s="21" customFormat="1" ht="15.6" x14ac:dyDescent="0.25">
      <c r="A1" s="20" t="s">
        <v>131</v>
      </c>
      <c r="B1" s="20"/>
      <c r="C1" s="20"/>
      <c r="D1" s="20"/>
      <c r="E1" s="20"/>
      <c r="F1" s="20"/>
      <c r="G1" s="20"/>
      <c r="H1" s="20"/>
      <c r="I1" s="20"/>
      <c r="J1" s="20"/>
    </row>
    <row r="2" spans="1:10" s="19" customFormat="1" ht="15.6" x14ac:dyDescent="0.25">
      <c r="A2" s="18" t="s">
        <v>122</v>
      </c>
      <c r="B2" s="18"/>
      <c r="C2" s="18"/>
      <c r="D2" s="99"/>
      <c r="E2" s="99"/>
      <c r="F2" s="99"/>
      <c r="G2" s="99"/>
      <c r="H2" s="99"/>
      <c r="I2" s="18"/>
      <c r="J2" s="18"/>
    </row>
    <row r="3" spans="1:10" s="19" customFormat="1" ht="15.6" x14ac:dyDescent="0.25">
      <c r="A3" s="18" t="s">
        <v>127</v>
      </c>
      <c r="B3" s="18"/>
      <c r="C3" s="18"/>
      <c r="D3" s="99"/>
      <c r="E3" s="99"/>
      <c r="F3" s="99"/>
      <c r="G3" s="99"/>
      <c r="H3" s="99"/>
      <c r="I3" s="18"/>
      <c r="J3" s="18"/>
    </row>
    <row r="4" spans="1:10" s="19" customFormat="1" ht="15.6" x14ac:dyDescent="0.25">
      <c r="A4" s="18" t="s">
        <v>123</v>
      </c>
      <c r="B4" s="18"/>
      <c r="C4" s="18"/>
      <c r="D4" s="99"/>
      <c r="E4" s="99"/>
      <c r="F4" s="99"/>
      <c r="G4" s="99"/>
      <c r="H4" s="99"/>
      <c r="I4" s="18"/>
      <c r="J4" s="18"/>
    </row>
    <row r="5" spans="1:10" s="19" customFormat="1" ht="20.100000000000001" customHeight="1" x14ac:dyDescent="0.25">
      <c r="A5" s="22" t="s">
        <v>124</v>
      </c>
      <c r="B5" s="18"/>
      <c r="C5" s="18"/>
      <c r="D5" s="99"/>
      <c r="E5" s="99"/>
      <c r="F5" s="99"/>
      <c r="G5" s="99"/>
      <c r="H5" s="99"/>
      <c r="I5" s="18"/>
      <c r="J5" s="18"/>
    </row>
    <row r="6" spans="1:10" s="19" customFormat="1" ht="20.100000000000001" customHeight="1" x14ac:dyDescent="0.25">
      <c r="A6" s="22" t="s">
        <v>125</v>
      </c>
      <c r="B6" s="18"/>
      <c r="C6" s="18"/>
      <c r="D6" s="99" t="s">
        <v>130</v>
      </c>
      <c r="E6" s="99"/>
      <c r="F6" s="99"/>
      <c r="G6" s="99"/>
      <c r="H6" s="99"/>
      <c r="I6" s="18"/>
      <c r="J6" s="18"/>
    </row>
    <row r="7" spans="1:10" s="19" customFormat="1" ht="20.100000000000001" customHeight="1" x14ac:dyDescent="0.25">
      <c r="A7" s="183" t="s">
        <v>126</v>
      </c>
      <c r="B7" s="183"/>
      <c r="C7" s="183"/>
      <c r="D7" s="99" t="s">
        <v>130</v>
      </c>
      <c r="E7" s="99"/>
      <c r="F7" s="99"/>
      <c r="G7" s="99"/>
      <c r="H7" s="99"/>
      <c r="I7" s="23"/>
      <c r="J7" s="23"/>
    </row>
    <row r="8" spans="1:10" s="19" customFormat="1" ht="20.100000000000001" customHeight="1" x14ac:dyDescent="0.25">
      <c r="A8" s="23"/>
      <c r="B8" s="23"/>
      <c r="C8" s="23"/>
      <c r="D8" s="18"/>
      <c r="E8" s="18"/>
      <c r="F8" s="18"/>
      <c r="G8" s="18"/>
      <c r="H8" s="18"/>
      <c r="I8" s="23"/>
      <c r="J8" s="23"/>
    </row>
    <row r="9" spans="1:10" s="27" customFormat="1" ht="20.100000000000001" customHeight="1" x14ac:dyDescent="0.25">
      <c r="A9" s="24" t="s">
        <v>128</v>
      </c>
      <c r="B9" s="25"/>
      <c r="C9" s="26"/>
      <c r="D9" s="25"/>
      <c r="E9" s="25"/>
      <c r="F9" s="25"/>
      <c r="G9" s="25"/>
      <c r="H9" s="25"/>
      <c r="I9" s="25"/>
      <c r="J9" s="25"/>
    </row>
    <row r="10" spans="1:10" s="14" customFormat="1" ht="30" customHeight="1" x14ac:dyDescent="0.25">
      <c r="A10" s="90" t="s">
        <v>3</v>
      </c>
      <c r="B10" s="90" t="s">
        <v>4</v>
      </c>
      <c r="C10" s="180" t="s">
        <v>5</v>
      </c>
      <c r="D10" s="180"/>
      <c r="E10" s="180"/>
      <c r="F10" s="180"/>
      <c r="G10" s="180"/>
      <c r="H10" s="180"/>
      <c r="I10" s="13"/>
      <c r="J10" s="175" t="s">
        <v>16</v>
      </c>
    </row>
    <row r="11" spans="1:10" s="16" customFormat="1" ht="30" customHeight="1" x14ac:dyDescent="0.25">
      <c r="A11" s="165">
        <v>1</v>
      </c>
      <c r="B11" s="179" t="s">
        <v>6</v>
      </c>
      <c r="C11" s="179" t="s">
        <v>7</v>
      </c>
      <c r="D11" s="179"/>
      <c r="E11" s="179"/>
      <c r="F11" s="179"/>
      <c r="G11" s="179"/>
      <c r="H11" s="179"/>
      <c r="I11" s="11"/>
      <c r="J11" s="176"/>
    </row>
    <row r="12" spans="1:10" ht="150" customHeight="1" x14ac:dyDescent="0.25">
      <c r="A12" s="165"/>
      <c r="B12" s="179"/>
      <c r="C12" s="88">
        <v>4</v>
      </c>
      <c r="D12" s="161" t="s">
        <v>132</v>
      </c>
      <c r="E12" s="161"/>
      <c r="F12" s="161"/>
      <c r="G12" s="161"/>
      <c r="H12" s="161"/>
      <c r="I12" s="2"/>
      <c r="J12" s="84"/>
    </row>
    <row r="13" spans="1:10" ht="120" customHeight="1" x14ac:dyDescent="0.25">
      <c r="A13" s="165"/>
      <c r="B13" s="179"/>
      <c r="C13" s="109">
        <v>3</v>
      </c>
      <c r="D13" s="161" t="s">
        <v>133</v>
      </c>
      <c r="E13" s="161"/>
      <c r="F13" s="161"/>
      <c r="G13" s="161"/>
      <c r="H13" s="161"/>
      <c r="I13" s="2"/>
      <c r="J13" s="2"/>
    </row>
    <row r="14" spans="1:10" ht="60" customHeight="1" x14ac:dyDescent="0.25">
      <c r="A14" s="165"/>
      <c r="B14" s="179"/>
      <c r="C14" s="88">
        <v>2</v>
      </c>
      <c r="D14" s="117" t="s">
        <v>134</v>
      </c>
      <c r="E14" s="118"/>
      <c r="F14" s="118"/>
      <c r="G14" s="118"/>
      <c r="H14" s="119"/>
      <c r="I14" s="2"/>
      <c r="J14" s="2"/>
    </row>
    <row r="15" spans="1:10" ht="60" customHeight="1" x14ac:dyDescent="0.25">
      <c r="A15" s="165"/>
      <c r="B15" s="179"/>
      <c r="C15" s="88">
        <v>1</v>
      </c>
      <c r="D15" s="117" t="s">
        <v>135</v>
      </c>
      <c r="E15" s="118"/>
      <c r="F15" s="118"/>
      <c r="G15" s="118"/>
      <c r="H15" s="119"/>
      <c r="I15" s="2"/>
      <c r="J15" s="2"/>
    </row>
    <row r="16" spans="1:10" ht="60" customHeight="1" x14ac:dyDescent="0.25">
      <c r="A16" s="165"/>
      <c r="B16" s="179"/>
      <c r="C16" s="88">
        <v>0</v>
      </c>
      <c r="D16" s="117" t="s">
        <v>14</v>
      </c>
      <c r="E16" s="118"/>
      <c r="F16" s="118"/>
      <c r="G16" s="118"/>
      <c r="H16" s="119"/>
      <c r="I16" s="2"/>
      <c r="J16" s="2"/>
    </row>
    <row r="17" spans="1:10" ht="30" customHeight="1" x14ac:dyDescent="0.25">
      <c r="A17" s="165"/>
      <c r="B17" s="179"/>
      <c r="C17" s="92" t="s">
        <v>0</v>
      </c>
      <c r="D17" s="123"/>
      <c r="E17" s="124"/>
      <c r="F17" s="124"/>
      <c r="G17" s="124"/>
      <c r="H17" s="125"/>
      <c r="I17" s="2"/>
      <c r="J17" s="2"/>
    </row>
    <row r="18" spans="1:10" ht="30" customHeight="1" x14ac:dyDescent="0.25">
      <c r="A18" s="88"/>
      <c r="B18" s="111"/>
      <c r="C18" s="112"/>
      <c r="D18" s="112"/>
      <c r="E18" s="112"/>
      <c r="F18" s="112"/>
      <c r="G18" s="112"/>
      <c r="H18" s="113"/>
      <c r="I18" s="2"/>
      <c r="J18" s="2"/>
    </row>
    <row r="19" spans="1:10" ht="39" customHeight="1" x14ac:dyDescent="0.25">
      <c r="A19" s="165">
        <v>2</v>
      </c>
      <c r="B19" s="179" t="s">
        <v>15</v>
      </c>
      <c r="C19" s="120" t="s">
        <v>8</v>
      </c>
      <c r="D19" s="121"/>
      <c r="E19" s="121"/>
      <c r="F19" s="121"/>
      <c r="G19" s="121"/>
      <c r="H19" s="122"/>
      <c r="I19" s="3"/>
      <c r="J19" s="15" t="s">
        <v>16</v>
      </c>
    </row>
    <row r="20" spans="1:10" ht="128.25" customHeight="1" x14ac:dyDescent="0.25">
      <c r="A20" s="165"/>
      <c r="B20" s="179"/>
      <c r="C20" s="92">
        <v>4</v>
      </c>
      <c r="D20" s="114" t="s">
        <v>136</v>
      </c>
      <c r="E20" s="115"/>
      <c r="F20" s="115"/>
      <c r="G20" s="115"/>
      <c r="H20" s="116"/>
      <c r="I20" s="3"/>
      <c r="J20" s="166"/>
    </row>
    <row r="21" spans="1:10" ht="120" customHeight="1" x14ac:dyDescent="0.25">
      <c r="A21" s="165"/>
      <c r="B21" s="179"/>
      <c r="C21" s="92">
        <v>3</v>
      </c>
      <c r="D21" s="114" t="s">
        <v>270</v>
      </c>
      <c r="E21" s="115"/>
      <c r="F21" s="115"/>
      <c r="G21" s="115"/>
      <c r="H21" s="116"/>
      <c r="I21" s="3"/>
      <c r="J21" s="166"/>
    </row>
    <row r="22" spans="1:10" ht="90" customHeight="1" x14ac:dyDescent="0.25">
      <c r="A22" s="165"/>
      <c r="B22" s="179"/>
      <c r="C22" s="92">
        <v>2</v>
      </c>
      <c r="D22" s="114" t="s">
        <v>271</v>
      </c>
      <c r="E22" s="115"/>
      <c r="F22" s="115"/>
      <c r="G22" s="115"/>
      <c r="H22" s="116"/>
      <c r="I22" s="3"/>
      <c r="J22" s="3"/>
    </row>
    <row r="23" spans="1:10" ht="89.25" customHeight="1" x14ac:dyDescent="0.25">
      <c r="A23" s="165"/>
      <c r="B23" s="179"/>
      <c r="C23" s="92">
        <v>1</v>
      </c>
      <c r="D23" s="114" t="s">
        <v>137</v>
      </c>
      <c r="E23" s="115"/>
      <c r="F23" s="115"/>
      <c r="G23" s="115"/>
      <c r="H23" s="116"/>
      <c r="I23" s="3"/>
      <c r="J23" s="3"/>
    </row>
    <row r="24" spans="1:10" ht="51.75" customHeight="1" x14ac:dyDescent="0.25">
      <c r="A24" s="165"/>
      <c r="B24" s="179"/>
      <c r="C24" s="92">
        <v>0</v>
      </c>
      <c r="D24" s="114" t="s">
        <v>17</v>
      </c>
      <c r="E24" s="115"/>
      <c r="F24" s="115"/>
      <c r="G24" s="115"/>
      <c r="H24" s="116"/>
      <c r="I24" s="3"/>
      <c r="J24" s="3"/>
    </row>
    <row r="25" spans="1:10" ht="30" customHeight="1" x14ac:dyDescent="0.25">
      <c r="A25" s="165"/>
      <c r="B25" s="179"/>
      <c r="C25" s="92" t="s">
        <v>0</v>
      </c>
      <c r="D25" s="123"/>
      <c r="E25" s="124"/>
      <c r="F25" s="124"/>
      <c r="G25" s="124"/>
      <c r="H25" s="125"/>
      <c r="I25" s="3"/>
      <c r="J25" s="3"/>
    </row>
    <row r="26" spans="1:10" ht="30" customHeight="1" x14ac:dyDescent="0.25">
      <c r="A26" s="88"/>
      <c r="B26" s="111"/>
      <c r="C26" s="112"/>
      <c r="D26" s="112"/>
      <c r="E26" s="112"/>
      <c r="F26" s="112"/>
      <c r="G26" s="112"/>
      <c r="H26" s="113"/>
      <c r="I26" s="3"/>
      <c r="J26" s="2"/>
    </row>
    <row r="27" spans="1:10" ht="30" customHeight="1" x14ac:dyDescent="0.25">
      <c r="A27" s="164">
        <v>3</v>
      </c>
      <c r="B27" s="120" t="s">
        <v>1</v>
      </c>
      <c r="C27" s="121"/>
      <c r="D27" s="121"/>
      <c r="E27" s="121"/>
      <c r="F27" s="121"/>
      <c r="G27" s="121"/>
      <c r="H27" s="122"/>
      <c r="I27" s="3"/>
      <c r="J27" s="15" t="s">
        <v>16</v>
      </c>
    </row>
    <row r="28" spans="1:10" ht="45" customHeight="1" x14ac:dyDescent="0.25">
      <c r="A28" s="164"/>
      <c r="B28" s="161" t="s">
        <v>2</v>
      </c>
      <c r="C28" s="114" t="s">
        <v>421</v>
      </c>
      <c r="D28" s="115"/>
      <c r="E28" s="115"/>
      <c r="F28" s="115"/>
      <c r="G28" s="115"/>
      <c r="H28" s="116"/>
      <c r="I28" s="2"/>
      <c r="J28" s="166"/>
    </row>
    <row r="29" spans="1:10" ht="120" customHeight="1" x14ac:dyDescent="0.25">
      <c r="A29" s="164"/>
      <c r="B29" s="161"/>
      <c r="C29" s="92">
        <v>4</v>
      </c>
      <c r="D29" s="117" t="s">
        <v>273</v>
      </c>
      <c r="E29" s="118"/>
      <c r="F29" s="118"/>
      <c r="G29" s="118"/>
      <c r="H29" s="119"/>
      <c r="I29" s="2"/>
      <c r="J29" s="166"/>
    </row>
    <row r="30" spans="1:10" ht="90" customHeight="1" x14ac:dyDescent="0.25">
      <c r="A30" s="164"/>
      <c r="B30" s="161"/>
      <c r="C30" s="92">
        <v>3</v>
      </c>
      <c r="D30" s="117" t="s">
        <v>274</v>
      </c>
      <c r="E30" s="118"/>
      <c r="F30" s="118"/>
      <c r="G30" s="118"/>
      <c r="H30" s="119"/>
      <c r="I30" s="2"/>
      <c r="J30" s="166"/>
    </row>
    <row r="31" spans="1:10" ht="90" customHeight="1" x14ac:dyDescent="0.25">
      <c r="A31" s="164"/>
      <c r="B31" s="161"/>
      <c r="C31" s="92">
        <v>2</v>
      </c>
      <c r="D31" s="117" t="s">
        <v>275</v>
      </c>
      <c r="E31" s="118"/>
      <c r="F31" s="118"/>
      <c r="G31" s="118"/>
      <c r="H31" s="119"/>
      <c r="I31" s="2"/>
      <c r="J31" s="2"/>
    </row>
    <row r="32" spans="1:10" ht="90" customHeight="1" x14ac:dyDescent="0.25">
      <c r="A32" s="164"/>
      <c r="B32" s="161"/>
      <c r="C32" s="92">
        <v>1</v>
      </c>
      <c r="D32" s="117" t="s">
        <v>276</v>
      </c>
      <c r="E32" s="118"/>
      <c r="F32" s="118"/>
      <c r="G32" s="118"/>
      <c r="H32" s="119"/>
      <c r="I32" s="2"/>
      <c r="J32" s="2"/>
    </row>
    <row r="33" spans="1:10" ht="60" customHeight="1" x14ac:dyDescent="0.25">
      <c r="A33" s="164"/>
      <c r="B33" s="161"/>
      <c r="C33" s="92">
        <v>0</v>
      </c>
      <c r="D33" s="114" t="s">
        <v>277</v>
      </c>
      <c r="E33" s="115"/>
      <c r="F33" s="115"/>
      <c r="G33" s="115"/>
      <c r="H33" s="116"/>
      <c r="I33" s="2"/>
      <c r="J33" s="2"/>
    </row>
    <row r="34" spans="1:10" ht="30" customHeight="1" x14ac:dyDescent="0.25">
      <c r="A34" s="164"/>
      <c r="B34" s="161"/>
      <c r="C34" s="92" t="s">
        <v>0</v>
      </c>
      <c r="D34" s="123"/>
      <c r="E34" s="124"/>
      <c r="F34" s="124"/>
      <c r="G34" s="124"/>
      <c r="H34" s="125"/>
      <c r="I34" s="2"/>
      <c r="J34" s="2"/>
    </row>
    <row r="35" spans="1:10" ht="30" customHeight="1" x14ac:dyDescent="0.25">
      <c r="A35" s="88"/>
      <c r="B35" s="117"/>
      <c r="C35" s="118"/>
      <c r="D35" s="118"/>
      <c r="E35" s="118"/>
      <c r="F35" s="118"/>
      <c r="G35" s="118"/>
      <c r="H35" s="119"/>
      <c r="I35" s="2"/>
      <c r="J35" s="15" t="s">
        <v>16</v>
      </c>
    </row>
    <row r="36" spans="1:10" ht="30" customHeight="1" x14ac:dyDescent="0.25">
      <c r="A36" s="164">
        <v>4</v>
      </c>
      <c r="B36" s="162"/>
      <c r="C36" s="114" t="s">
        <v>423</v>
      </c>
      <c r="D36" s="115"/>
      <c r="E36" s="115"/>
      <c r="F36" s="115"/>
      <c r="G36" s="115"/>
      <c r="H36" s="116"/>
      <c r="I36" s="2"/>
      <c r="J36" s="166"/>
    </row>
    <row r="37" spans="1:10" ht="75" customHeight="1" x14ac:dyDescent="0.25">
      <c r="A37" s="164"/>
      <c r="B37" s="162"/>
      <c r="C37" s="92">
        <v>4</v>
      </c>
      <c r="D37" s="114" t="s">
        <v>279</v>
      </c>
      <c r="E37" s="115"/>
      <c r="F37" s="115"/>
      <c r="G37" s="115"/>
      <c r="H37" s="116"/>
      <c r="I37" s="2"/>
      <c r="J37" s="166"/>
    </row>
    <row r="38" spans="1:10" ht="75" customHeight="1" x14ac:dyDescent="0.25">
      <c r="A38" s="164"/>
      <c r="B38" s="162"/>
      <c r="C38" s="92">
        <v>3</v>
      </c>
      <c r="D38" s="114" t="s">
        <v>280</v>
      </c>
      <c r="E38" s="115"/>
      <c r="F38" s="115"/>
      <c r="G38" s="115"/>
      <c r="H38" s="116"/>
      <c r="I38" s="2"/>
      <c r="J38" s="166"/>
    </row>
    <row r="39" spans="1:10" ht="60" customHeight="1" x14ac:dyDescent="0.25">
      <c r="A39" s="164"/>
      <c r="B39" s="162"/>
      <c r="C39" s="92">
        <v>2</v>
      </c>
      <c r="D39" s="114" t="s">
        <v>281</v>
      </c>
      <c r="E39" s="115"/>
      <c r="F39" s="115"/>
      <c r="G39" s="115"/>
      <c r="H39" s="116"/>
      <c r="I39" s="2"/>
      <c r="J39" s="2"/>
    </row>
    <row r="40" spans="1:10" ht="45" customHeight="1" x14ac:dyDescent="0.25">
      <c r="A40" s="164"/>
      <c r="B40" s="162"/>
      <c r="C40" s="92">
        <v>1</v>
      </c>
      <c r="D40" s="114" t="s">
        <v>282</v>
      </c>
      <c r="E40" s="115"/>
      <c r="F40" s="115"/>
      <c r="G40" s="115"/>
      <c r="H40" s="116"/>
      <c r="I40" s="2"/>
      <c r="J40" s="2"/>
    </row>
    <row r="41" spans="1:10" ht="30" customHeight="1" x14ac:dyDescent="0.25">
      <c r="A41" s="164"/>
      <c r="B41" s="162"/>
      <c r="C41" s="92">
        <v>0</v>
      </c>
      <c r="D41" s="114" t="s">
        <v>283</v>
      </c>
      <c r="E41" s="115"/>
      <c r="F41" s="115"/>
      <c r="G41" s="115"/>
      <c r="H41" s="116"/>
      <c r="I41" s="2"/>
      <c r="J41" s="2"/>
    </row>
    <row r="42" spans="1:10" ht="30" customHeight="1" x14ac:dyDescent="0.25">
      <c r="A42" s="164"/>
      <c r="B42" s="162"/>
      <c r="C42" s="92" t="s">
        <v>0</v>
      </c>
      <c r="D42" s="123"/>
      <c r="E42" s="124"/>
      <c r="F42" s="124"/>
      <c r="G42" s="124"/>
      <c r="H42" s="125"/>
      <c r="I42" s="2"/>
      <c r="J42" s="2"/>
    </row>
    <row r="43" spans="1:10" ht="30" customHeight="1" x14ac:dyDescent="0.25">
      <c r="A43" s="88"/>
      <c r="B43" s="158"/>
      <c r="C43" s="159"/>
      <c r="D43" s="159"/>
      <c r="E43" s="159"/>
      <c r="F43" s="159"/>
      <c r="G43" s="159"/>
      <c r="H43" s="160"/>
      <c r="I43" s="2"/>
      <c r="J43" s="15" t="s">
        <v>422</v>
      </c>
    </row>
    <row r="44" spans="1:10" ht="45.75" customHeight="1" x14ac:dyDescent="0.25">
      <c r="A44" s="164">
        <v>5</v>
      </c>
      <c r="B44" s="161"/>
      <c r="C44" s="114" t="s">
        <v>284</v>
      </c>
      <c r="D44" s="115"/>
      <c r="E44" s="115"/>
      <c r="F44" s="115"/>
      <c r="G44" s="115"/>
      <c r="H44" s="116"/>
      <c r="I44" s="2"/>
      <c r="J44" s="166"/>
    </row>
    <row r="45" spans="1:10" ht="62.25" customHeight="1" x14ac:dyDescent="0.25">
      <c r="A45" s="164"/>
      <c r="B45" s="161"/>
      <c r="C45" s="92">
        <v>4</v>
      </c>
      <c r="D45" s="114" t="s">
        <v>285</v>
      </c>
      <c r="E45" s="115"/>
      <c r="F45" s="115"/>
      <c r="G45" s="115"/>
      <c r="H45" s="116"/>
      <c r="I45" s="2"/>
      <c r="J45" s="166"/>
    </row>
    <row r="46" spans="1:10" ht="69.900000000000006" customHeight="1" x14ac:dyDescent="0.25">
      <c r="A46" s="164"/>
      <c r="B46" s="161"/>
      <c r="C46" s="92">
        <v>3</v>
      </c>
      <c r="D46" s="114" t="s">
        <v>286</v>
      </c>
      <c r="E46" s="115"/>
      <c r="F46" s="115"/>
      <c r="G46" s="115"/>
      <c r="H46" s="116"/>
      <c r="I46" s="2"/>
      <c r="J46" s="166"/>
    </row>
    <row r="47" spans="1:10" ht="60" customHeight="1" x14ac:dyDescent="0.25">
      <c r="A47" s="164"/>
      <c r="B47" s="161"/>
      <c r="C47" s="92">
        <v>2</v>
      </c>
      <c r="D47" s="114" t="s">
        <v>287</v>
      </c>
      <c r="E47" s="115"/>
      <c r="F47" s="115"/>
      <c r="G47" s="115"/>
      <c r="H47" s="116"/>
      <c r="I47" s="2"/>
      <c r="J47" s="166"/>
    </row>
    <row r="48" spans="1:10" ht="60" customHeight="1" x14ac:dyDescent="0.25">
      <c r="A48" s="164"/>
      <c r="B48" s="161"/>
      <c r="C48" s="92">
        <v>1</v>
      </c>
      <c r="D48" s="114" t="s">
        <v>288</v>
      </c>
      <c r="E48" s="115"/>
      <c r="F48" s="115"/>
      <c r="G48" s="115"/>
      <c r="H48" s="116"/>
      <c r="I48" s="2"/>
      <c r="J48" s="2"/>
    </row>
    <row r="49" spans="1:10" ht="30" customHeight="1" x14ac:dyDescent="0.25">
      <c r="A49" s="164"/>
      <c r="B49" s="161"/>
      <c r="C49" s="92">
        <v>0</v>
      </c>
      <c r="D49" s="114" t="s">
        <v>289</v>
      </c>
      <c r="E49" s="115"/>
      <c r="F49" s="115"/>
      <c r="G49" s="115"/>
      <c r="H49" s="116"/>
      <c r="I49" s="2"/>
      <c r="J49" s="2"/>
    </row>
    <row r="50" spans="1:10" ht="30" customHeight="1" x14ac:dyDescent="0.25">
      <c r="A50" s="164"/>
      <c r="B50" s="161"/>
      <c r="C50" s="92" t="s">
        <v>0</v>
      </c>
      <c r="D50" s="123"/>
      <c r="E50" s="124"/>
      <c r="F50" s="124"/>
      <c r="G50" s="124"/>
      <c r="H50" s="125"/>
      <c r="I50" s="2"/>
      <c r="J50" s="2"/>
    </row>
    <row r="51" spans="1:10" ht="30" customHeight="1" x14ac:dyDescent="0.25">
      <c r="A51" s="88"/>
      <c r="B51" s="158"/>
      <c r="C51" s="159"/>
      <c r="D51" s="159"/>
      <c r="E51" s="159"/>
      <c r="F51" s="159"/>
      <c r="G51" s="159"/>
      <c r="H51" s="160"/>
      <c r="I51" s="2"/>
      <c r="J51" s="2"/>
    </row>
    <row r="52" spans="1:10" ht="30" customHeight="1" x14ac:dyDescent="0.25">
      <c r="A52" s="165">
        <v>6</v>
      </c>
      <c r="B52" s="120" t="s">
        <v>112</v>
      </c>
      <c r="C52" s="121"/>
      <c r="D52" s="121"/>
      <c r="E52" s="121"/>
      <c r="F52" s="121"/>
      <c r="G52" s="121"/>
      <c r="H52" s="122"/>
      <c r="I52" s="3"/>
      <c r="J52" s="15" t="s">
        <v>16</v>
      </c>
    </row>
    <row r="53" spans="1:10" ht="30" customHeight="1" x14ac:dyDescent="0.25">
      <c r="A53" s="165"/>
      <c r="B53" s="161" t="s">
        <v>10</v>
      </c>
      <c r="C53" s="114" t="s">
        <v>290</v>
      </c>
      <c r="D53" s="115"/>
      <c r="E53" s="115"/>
      <c r="F53" s="115"/>
      <c r="G53" s="115"/>
      <c r="H53" s="116"/>
      <c r="I53" s="3"/>
      <c r="J53" s="166"/>
    </row>
    <row r="54" spans="1:10" ht="75" customHeight="1" x14ac:dyDescent="0.25">
      <c r="A54" s="165"/>
      <c r="B54" s="161"/>
      <c r="C54" s="92">
        <v>4</v>
      </c>
      <c r="D54" s="114" t="s">
        <v>291</v>
      </c>
      <c r="E54" s="115"/>
      <c r="F54" s="115"/>
      <c r="G54" s="115"/>
      <c r="H54" s="116"/>
      <c r="I54" s="3"/>
      <c r="J54" s="166"/>
    </row>
    <row r="55" spans="1:10" ht="60" customHeight="1" x14ac:dyDescent="0.25">
      <c r="A55" s="165"/>
      <c r="B55" s="161"/>
      <c r="C55" s="92">
        <v>3</v>
      </c>
      <c r="D55" s="114" t="s">
        <v>292</v>
      </c>
      <c r="E55" s="115"/>
      <c r="F55" s="115"/>
      <c r="G55" s="115"/>
      <c r="H55" s="116"/>
      <c r="I55" s="3"/>
      <c r="J55" s="166"/>
    </row>
    <row r="56" spans="1:10" ht="60" customHeight="1" x14ac:dyDescent="0.25">
      <c r="A56" s="165"/>
      <c r="B56" s="161"/>
      <c r="C56" s="92">
        <v>2</v>
      </c>
      <c r="D56" s="114" t="s">
        <v>293</v>
      </c>
      <c r="E56" s="115"/>
      <c r="F56" s="115"/>
      <c r="G56" s="115"/>
      <c r="H56" s="116"/>
      <c r="I56" s="3"/>
      <c r="J56" s="166"/>
    </row>
    <row r="57" spans="1:10" ht="51.75" customHeight="1" x14ac:dyDescent="0.25">
      <c r="A57" s="165"/>
      <c r="B57" s="161"/>
      <c r="C57" s="92">
        <v>1</v>
      </c>
      <c r="D57" s="114" t="s">
        <v>294</v>
      </c>
      <c r="E57" s="115"/>
      <c r="F57" s="115"/>
      <c r="G57" s="115"/>
      <c r="H57" s="116"/>
      <c r="I57" s="3"/>
      <c r="J57" s="166"/>
    </row>
    <row r="58" spans="1:10" ht="30" customHeight="1" x14ac:dyDescent="0.25">
      <c r="A58" s="165"/>
      <c r="B58" s="161"/>
      <c r="C58" s="92">
        <v>0</v>
      </c>
      <c r="D58" s="114" t="s">
        <v>295</v>
      </c>
      <c r="E58" s="115"/>
      <c r="F58" s="115"/>
      <c r="G58" s="115"/>
      <c r="H58" s="116"/>
      <c r="I58" s="3"/>
      <c r="J58" s="3"/>
    </row>
    <row r="59" spans="1:10" ht="30" customHeight="1" x14ac:dyDescent="0.25">
      <c r="A59" s="165"/>
      <c r="B59" s="161"/>
      <c r="C59" s="92" t="s">
        <v>0</v>
      </c>
      <c r="D59" s="123"/>
      <c r="E59" s="124"/>
      <c r="F59" s="124"/>
      <c r="G59" s="124"/>
      <c r="H59" s="125"/>
      <c r="I59" s="3"/>
      <c r="J59" s="2"/>
    </row>
    <row r="60" spans="1:10" ht="30" customHeight="1" x14ac:dyDescent="0.25">
      <c r="A60" s="165"/>
      <c r="B60" s="111"/>
      <c r="C60" s="112"/>
      <c r="D60" s="112"/>
      <c r="E60" s="112"/>
      <c r="F60" s="112"/>
      <c r="G60" s="112"/>
      <c r="H60" s="113"/>
      <c r="I60" s="12"/>
      <c r="J60" s="15" t="s">
        <v>16</v>
      </c>
    </row>
    <row r="61" spans="1:10" ht="98.25" customHeight="1" x14ac:dyDescent="0.25">
      <c r="A61" s="165"/>
      <c r="B61" s="161"/>
      <c r="C61" s="114" t="s">
        <v>296</v>
      </c>
      <c r="D61" s="115"/>
      <c r="E61" s="115"/>
      <c r="F61" s="115"/>
      <c r="G61" s="115"/>
      <c r="H61" s="116"/>
      <c r="I61" s="3"/>
      <c r="J61" s="166"/>
    </row>
    <row r="62" spans="1:10" ht="60" customHeight="1" x14ac:dyDescent="0.25">
      <c r="A62" s="165"/>
      <c r="B62" s="161"/>
      <c r="C62" s="92">
        <v>4</v>
      </c>
      <c r="D62" s="114" t="s">
        <v>297</v>
      </c>
      <c r="E62" s="115"/>
      <c r="F62" s="115"/>
      <c r="G62" s="115"/>
      <c r="H62" s="116"/>
      <c r="I62" s="3"/>
      <c r="J62" s="166"/>
    </row>
    <row r="63" spans="1:10" ht="60" customHeight="1" x14ac:dyDescent="0.25">
      <c r="A63" s="165"/>
      <c r="B63" s="161"/>
      <c r="C63" s="92">
        <v>3</v>
      </c>
      <c r="D63" s="114" t="s">
        <v>298</v>
      </c>
      <c r="E63" s="115"/>
      <c r="F63" s="115"/>
      <c r="G63" s="115"/>
      <c r="H63" s="116"/>
      <c r="I63" s="3"/>
      <c r="J63" s="3"/>
    </row>
    <row r="64" spans="1:10" ht="60" customHeight="1" x14ac:dyDescent="0.25">
      <c r="A64" s="165"/>
      <c r="B64" s="161"/>
      <c r="C64" s="92">
        <v>2</v>
      </c>
      <c r="D64" s="114" t="s">
        <v>299</v>
      </c>
      <c r="E64" s="115"/>
      <c r="F64" s="115"/>
      <c r="G64" s="115"/>
      <c r="H64" s="116"/>
      <c r="I64" s="3"/>
      <c r="J64" s="3"/>
    </row>
    <row r="65" spans="1:10" ht="60" customHeight="1" x14ac:dyDescent="0.25">
      <c r="A65" s="165"/>
      <c r="B65" s="161"/>
      <c r="C65" s="92">
        <v>1</v>
      </c>
      <c r="D65" s="114" t="s">
        <v>300</v>
      </c>
      <c r="E65" s="115"/>
      <c r="F65" s="115"/>
      <c r="G65" s="115"/>
      <c r="H65" s="116"/>
      <c r="I65" s="3"/>
      <c r="J65" s="3"/>
    </row>
    <row r="66" spans="1:10" ht="30" customHeight="1" x14ac:dyDescent="0.25">
      <c r="A66" s="165"/>
      <c r="B66" s="161"/>
      <c r="C66" s="92"/>
      <c r="D66" s="114" t="s">
        <v>301</v>
      </c>
      <c r="E66" s="115"/>
      <c r="F66" s="115"/>
      <c r="G66" s="115"/>
      <c r="H66" s="116"/>
      <c r="I66" s="3"/>
      <c r="J66" s="3"/>
    </row>
    <row r="67" spans="1:10" ht="30" customHeight="1" x14ac:dyDescent="0.25">
      <c r="A67" s="165"/>
      <c r="B67" s="161"/>
      <c r="C67" s="92" t="s">
        <v>0</v>
      </c>
      <c r="D67" s="123"/>
      <c r="E67" s="124"/>
      <c r="F67" s="124"/>
      <c r="G67" s="124"/>
      <c r="H67" s="125"/>
      <c r="I67" s="3"/>
      <c r="J67" s="2"/>
    </row>
    <row r="68" spans="1:10" ht="30" customHeight="1" x14ac:dyDescent="0.25">
      <c r="A68" s="94"/>
      <c r="B68" s="158"/>
      <c r="C68" s="159"/>
      <c r="D68" s="159"/>
      <c r="E68" s="159"/>
      <c r="F68" s="159"/>
      <c r="G68" s="159"/>
      <c r="H68" s="160"/>
      <c r="I68" s="3"/>
      <c r="J68" s="15" t="s">
        <v>16</v>
      </c>
    </row>
    <row r="69" spans="1:10" ht="30" customHeight="1" x14ac:dyDescent="0.25">
      <c r="A69" s="162">
        <v>7</v>
      </c>
      <c r="B69" s="161" t="s">
        <v>19</v>
      </c>
      <c r="C69" s="114" t="s">
        <v>302</v>
      </c>
      <c r="D69" s="115"/>
      <c r="E69" s="115"/>
      <c r="F69" s="115"/>
      <c r="G69" s="115"/>
      <c r="H69" s="116"/>
      <c r="I69" s="3"/>
      <c r="J69" s="166"/>
    </row>
    <row r="70" spans="1:10" ht="30" customHeight="1" x14ac:dyDescent="0.25">
      <c r="A70" s="162"/>
      <c r="B70" s="161"/>
      <c r="C70" s="92">
        <v>4</v>
      </c>
      <c r="D70" s="114" t="s">
        <v>303</v>
      </c>
      <c r="E70" s="115"/>
      <c r="F70" s="115"/>
      <c r="G70" s="115"/>
      <c r="H70" s="116"/>
      <c r="I70" s="3"/>
      <c r="J70" s="166"/>
    </row>
    <row r="71" spans="1:10" ht="40.5" customHeight="1" x14ac:dyDescent="0.25">
      <c r="A71" s="162"/>
      <c r="B71" s="161"/>
      <c r="C71" s="92">
        <v>3</v>
      </c>
      <c r="D71" s="114" t="s">
        <v>304</v>
      </c>
      <c r="E71" s="115"/>
      <c r="F71" s="115"/>
      <c r="G71" s="115"/>
      <c r="H71" s="116"/>
      <c r="I71" s="3"/>
      <c r="J71" s="166"/>
    </row>
    <row r="72" spans="1:10" ht="37.5" customHeight="1" x14ac:dyDescent="0.25">
      <c r="A72" s="162"/>
      <c r="B72" s="161"/>
      <c r="C72" s="92">
        <v>2</v>
      </c>
      <c r="D72" s="114" t="s">
        <v>305</v>
      </c>
      <c r="E72" s="115"/>
      <c r="F72" s="115"/>
      <c r="G72" s="115"/>
      <c r="H72" s="116"/>
      <c r="I72" s="3"/>
      <c r="J72" s="3"/>
    </row>
    <row r="73" spans="1:10" ht="30" customHeight="1" x14ac:dyDescent="0.25">
      <c r="A73" s="162"/>
      <c r="B73" s="161"/>
      <c r="C73" s="92"/>
      <c r="D73" s="114" t="s">
        <v>306</v>
      </c>
      <c r="E73" s="115"/>
      <c r="F73" s="115"/>
      <c r="G73" s="115"/>
      <c r="H73" s="116"/>
      <c r="I73" s="3"/>
      <c r="J73" s="3"/>
    </row>
    <row r="74" spans="1:10" ht="30" customHeight="1" x14ac:dyDescent="0.25">
      <c r="A74" s="162"/>
      <c r="B74" s="161"/>
      <c r="C74" s="92" t="s">
        <v>0</v>
      </c>
      <c r="D74" s="123"/>
      <c r="E74" s="124"/>
      <c r="F74" s="124"/>
      <c r="G74" s="124"/>
      <c r="H74" s="125"/>
      <c r="I74" s="3"/>
      <c r="J74" s="2"/>
    </row>
    <row r="75" spans="1:10" ht="30" customHeight="1" x14ac:dyDescent="0.25">
      <c r="A75" s="162"/>
      <c r="B75" s="158"/>
      <c r="C75" s="159"/>
      <c r="D75" s="159"/>
      <c r="E75" s="159"/>
      <c r="F75" s="159"/>
      <c r="G75" s="159"/>
      <c r="H75" s="160"/>
      <c r="I75" s="3"/>
      <c r="J75" s="15" t="s">
        <v>16</v>
      </c>
    </row>
    <row r="76" spans="1:10" ht="97.5" customHeight="1" x14ac:dyDescent="0.25">
      <c r="A76" s="162"/>
      <c r="B76" s="162"/>
      <c r="C76" s="114" t="s">
        <v>307</v>
      </c>
      <c r="D76" s="115"/>
      <c r="E76" s="115"/>
      <c r="F76" s="115"/>
      <c r="G76" s="115"/>
      <c r="H76" s="116"/>
      <c r="I76" s="3"/>
      <c r="J76" s="166"/>
    </row>
    <row r="77" spans="1:10" ht="75" customHeight="1" x14ac:dyDescent="0.25">
      <c r="A77" s="162"/>
      <c r="B77" s="162"/>
      <c r="C77" s="92">
        <v>4</v>
      </c>
      <c r="D77" s="114" t="s">
        <v>308</v>
      </c>
      <c r="E77" s="115"/>
      <c r="F77" s="115"/>
      <c r="G77" s="115"/>
      <c r="H77" s="116"/>
      <c r="I77" s="3"/>
      <c r="J77" s="166"/>
    </row>
    <row r="78" spans="1:10" ht="90" customHeight="1" x14ac:dyDescent="0.25">
      <c r="A78" s="162"/>
      <c r="B78" s="162"/>
      <c r="C78" s="92">
        <v>3</v>
      </c>
      <c r="D78" s="114" t="s">
        <v>308</v>
      </c>
      <c r="E78" s="115"/>
      <c r="F78" s="115"/>
      <c r="G78" s="115"/>
      <c r="H78" s="116"/>
      <c r="I78" s="3"/>
      <c r="J78" s="166"/>
    </row>
    <row r="79" spans="1:10" ht="30" customHeight="1" x14ac:dyDescent="0.25">
      <c r="A79" s="162"/>
      <c r="B79" s="162"/>
      <c r="C79" s="92">
        <v>2</v>
      </c>
      <c r="D79" s="114" t="s">
        <v>310</v>
      </c>
      <c r="E79" s="115"/>
      <c r="F79" s="115"/>
      <c r="G79" s="115"/>
      <c r="H79" s="116"/>
      <c r="I79" s="3"/>
      <c r="J79" s="3"/>
    </row>
    <row r="80" spans="1:10" ht="30" customHeight="1" x14ac:dyDescent="0.25">
      <c r="A80" s="162"/>
      <c r="B80" s="162"/>
      <c r="C80" s="92">
        <v>1</v>
      </c>
      <c r="D80" s="114" t="s">
        <v>309</v>
      </c>
      <c r="E80" s="115"/>
      <c r="F80" s="115"/>
      <c r="G80" s="115"/>
      <c r="H80" s="116"/>
      <c r="I80" s="3"/>
      <c r="J80" s="3"/>
    </row>
    <row r="81" spans="1:10" ht="30" customHeight="1" x14ac:dyDescent="0.25">
      <c r="A81" s="162"/>
      <c r="B81" s="162"/>
      <c r="C81" s="92"/>
      <c r="D81" s="114" t="s">
        <v>301</v>
      </c>
      <c r="E81" s="115"/>
      <c r="F81" s="115"/>
      <c r="G81" s="115"/>
      <c r="H81" s="116"/>
      <c r="I81" s="3"/>
      <c r="J81" s="3"/>
    </row>
    <row r="82" spans="1:10" ht="30" customHeight="1" x14ac:dyDescent="0.25">
      <c r="A82" s="162"/>
      <c r="B82" s="162"/>
      <c r="C82" s="92" t="s">
        <v>0</v>
      </c>
      <c r="D82" s="123"/>
      <c r="E82" s="124"/>
      <c r="F82" s="124"/>
      <c r="G82" s="124"/>
      <c r="H82" s="125"/>
      <c r="I82" s="3"/>
      <c r="J82" s="2"/>
    </row>
    <row r="83" spans="1:10" ht="30" customHeight="1" x14ac:dyDescent="0.25">
      <c r="A83" s="94"/>
      <c r="B83" s="158"/>
      <c r="C83" s="159"/>
      <c r="D83" s="159"/>
      <c r="E83" s="159"/>
      <c r="F83" s="159"/>
      <c r="G83" s="159"/>
      <c r="H83" s="160"/>
      <c r="I83" s="3"/>
      <c r="J83" s="15" t="s">
        <v>16</v>
      </c>
    </row>
    <row r="84" spans="1:10" ht="120" customHeight="1" x14ac:dyDescent="0.25">
      <c r="A84" s="162">
        <v>8</v>
      </c>
      <c r="B84" s="177" t="s">
        <v>20</v>
      </c>
      <c r="C84" s="114" t="s">
        <v>430</v>
      </c>
      <c r="D84" s="115"/>
      <c r="E84" s="115"/>
      <c r="F84" s="115"/>
      <c r="G84" s="115"/>
      <c r="H84" s="116"/>
      <c r="I84" s="3"/>
      <c r="J84" s="166"/>
    </row>
    <row r="85" spans="1:10" ht="30" customHeight="1" x14ac:dyDescent="0.25">
      <c r="A85" s="162"/>
      <c r="B85" s="177"/>
      <c r="C85" s="92">
        <v>4</v>
      </c>
      <c r="D85" s="114" t="s">
        <v>312</v>
      </c>
      <c r="E85" s="115"/>
      <c r="F85" s="115"/>
      <c r="G85" s="115"/>
      <c r="H85" s="116"/>
      <c r="I85" s="3"/>
      <c r="J85" s="166"/>
    </row>
    <row r="86" spans="1:10" ht="30" customHeight="1" x14ac:dyDescent="0.25">
      <c r="A86" s="162"/>
      <c r="B86" s="177"/>
      <c r="C86" s="92">
        <v>3</v>
      </c>
      <c r="D86" s="114" t="s">
        <v>313</v>
      </c>
      <c r="E86" s="115"/>
      <c r="F86" s="115"/>
      <c r="G86" s="115"/>
      <c r="H86" s="116"/>
      <c r="I86" s="3"/>
      <c r="J86" s="166"/>
    </row>
    <row r="87" spans="1:10" ht="30" customHeight="1" x14ac:dyDescent="0.25">
      <c r="A87" s="162"/>
      <c r="B87" s="177"/>
      <c r="C87" s="92">
        <v>2</v>
      </c>
      <c r="D87" s="114" t="s">
        <v>314</v>
      </c>
      <c r="E87" s="115"/>
      <c r="F87" s="115"/>
      <c r="G87" s="115"/>
      <c r="H87" s="116"/>
      <c r="I87" s="3"/>
      <c r="J87" s="166"/>
    </row>
    <row r="88" spans="1:10" ht="30" customHeight="1" x14ac:dyDescent="0.25">
      <c r="A88" s="162"/>
      <c r="B88" s="177"/>
      <c r="C88" s="92">
        <v>1</v>
      </c>
      <c r="D88" s="114" t="s">
        <v>315</v>
      </c>
      <c r="E88" s="115"/>
      <c r="F88" s="115"/>
      <c r="G88" s="115"/>
      <c r="H88" s="116"/>
      <c r="I88" s="3"/>
      <c r="J88" s="166"/>
    </row>
    <row r="89" spans="1:10" ht="30" customHeight="1" x14ac:dyDescent="0.25">
      <c r="A89" s="162"/>
      <c r="B89" s="177"/>
      <c r="C89" s="92">
        <v>0</v>
      </c>
      <c r="D89" s="114" t="s">
        <v>316</v>
      </c>
      <c r="E89" s="115"/>
      <c r="F89" s="115"/>
      <c r="G89" s="115"/>
      <c r="H89" s="116"/>
      <c r="I89" s="3"/>
      <c r="J89" s="166"/>
    </row>
    <row r="90" spans="1:10" ht="30" customHeight="1" x14ac:dyDescent="0.25">
      <c r="A90" s="162"/>
      <c r="B90" s="177"/>
      <c r="C90" s="92" t="s">
        <v>0</v>
      </c>
      <c r="D90" s="123"/>
      <c r="E90" s="124"/>
      <c r="F90" s="124"/>
      <c r="G90" s="124"/>
      <c r="H90" s="125"/>
      <c r="I90" s="3"/>
      <c r="J90" s="2"/>
    </row>
    <row r="91" spans="1:10" ht="30" customHeight="1" x14ac:dyDescent="0.25">
      <c r="A91" s="94"/>
      <c r="B91" s="158"/>
      <c r="C91" s="159"/>
      <c r="D91" s="159"/>
      <c r="E91" s="159"/>
      <c r="F91" s="159"/>
      <c r="G91" s="159"/>
      <c r="H91" s="160"/>
      <c r="I91" s="3"/>
      <c r="J91" s="15" t="s">
        <v>16</v>
      </c>
    </row>
    <row r="92" spans="1:10" ht="120" customHeight="1" x14ac:dyDescent="0.25">
      <c r="A92" s="162">
        <v>9</v>
      </c>
      <c r="B92" s="93" t="s">
        <v>21</v>
      </c>
      <c r="C92" s="114" t="s">
        <v>317</v>
      </c>
      <c r="D92" s="115"/>
      <c r="E92" s="115"/>
      <c r="F92" s="115"/>
      <c r="G92" s="115"/>
      <c r="H92" s="116"/>
      <c r="I92" s="3"/>
      <c r="J92" s="85"/>
    </row>
    <row r="93" spans="1:10" ht="30" customHeight="1" x14ac:dyDescent="0.25">
      <c r="A93" s="162"/>
      <c r="B93" s="96">
        <f>+NI/NDT</f>
        <v>0</v>
      </c>
      <c r="C93" s="92" t="s">
        <v>102</v>
      </c>
      <c r="D93" s="123"/>
      <c r="E93" s="124"/>
      <c r="F93" s="124"/>
      <c r="G93" s="124"/>
      <c r="H93" s="125"/>
      <c r="I93" s="3"/>
      <c r="J93" s="3"/>
    </row>
    <row r="94" spans="1:10" ht="30" customHeight="1" x14ac:dyDescent="0.25">
      <c r="A94" s="162"/>
      <c r="B94" s="96">
        <f>+NN/NDT</f>
        <v>0</v>
      </c>
      <c r="C94" s="8" t="s">
        <v>103</v>
      </c>
      <c r="D94" s="123"/>
      <c r="E94" s="124"/>
      <c r="F94" s="124"/>
      <c r="G94" s="124"/>
      <c r="H94" s="125"/>
      <c r="I94" s="3"/>
      <c r="J94" s="3"/>
    </row>
    <row r="95" spans="1:10" ht="30" customHeight="1" x14ac:dyDescent="0.25">
      <c r="A95" s="162"/>
      <c r="B95" s="96">
        <f>+NL/NDT</f>
        <v>0</v>
      </c>
      <c r="C95" s="8" t="s">
        <v>104</v>
      </c>
      <c r="D95" s="123"/>
      <c r="E95" s="124"/>
      <c r="F95" s="124"/>
      <c r="G95" s="124"/>
      <c r="H95" s="125"/>
      <c r="I95" s="3"/>
      <c r="J95" s="3"/>
    </row>
    <row r="96" spans="1:10" ht="30" customHeight="1" x14ac:dyDescent="0.25">
      <c r="A96" s="162"/>
      <c r="B96" s="102"/>
      <c r="C96" s="8" t="s">
        <v>105</v>
      </c>
      <c r="D96" s="123">
        <v>10</v>
      </c>
      <c r="E96" s="124"/>
      <c r="F96" s="124"/>
      <c r="G96" s="124"/>
      <c r="H96" s="125"/>
      <c r="I96" s="3"/>
      <c r="J96" s="3"/>
    </row>
    <row r="97" spans="1:10" ht="30" customHeight="1" x14ac:dyDescent="0.25">
      <c r="A97" s="162"/>
      <c r="B97" s="103"/>
      <c r="C97" s="8" t="s">
        <v>0</v>
      </c>
      <c r="D97" s="126">
        <f>+IF(RI&gt;=0.02,4,
IF(AND(RI&lt;0.02,RN&gt;=0.2),3+RI/0.02,
IF(OR(AND(RI&gt;0,RI&lt;0.02), AND(RN&gt;0,RN&lt;0.2)),2+2*(RI/0.02)+(RN/0.2)-((RI*RN)/(0.02*0.2)),
IF(AND(RI=0,RN=0,RL&gt;=0.5),2,
2*RL/0.5))))</f>
        <v>0</v>
      </c>
      <c r="E97" s="127"/>
      <c r="F97" s="127"/>
      <c r="G97" s="127"/>
      <c r="H97" s="128"/>
      <c r="I97" s="3"/>
      <c r="J97" s="2"/>
    </row>
    <row r="98" spans="1:10" ht="30" customHeight="1" x14ac:dyDescent="0.25">
      <c r="A98" s="94"/>
      <c r="B98" s="158"/>
      <c r="C98" s="159"/>
      <c r="D98" s="159"/>
      <c r="E98" s="159"/>
      <c r="F98" s="159"/>
      <c r="G98" s="159"/>
      <c r="H98" s="160"/>
      <c r="I98" s="3"/>
      <c r="J98" s="15" t="s">
        <v>16</v>
      </c>
    </row>
    <row r="99" spans="1:10" ht="120" customHeight="1" x14ac:dyDescent="0.25">
      <c r="A99" s="164">
        <v>10</v>
      </c>
      <c r="B99" s="163" t="s">
        <v>22</v>
      </c>
      <c r="C99" s="114" t="s">
        <v>318</v>
      </c>
      <c r="D99" s="115"/>
      <c r="E99" s="115"/>
      <c r="F99" s="115"/>
      <c r="G99" s="115"/>
      <c r="H99" s="116"/>
      <c r="I99" s="2"/>
      <c r="J99" s="85"/>
    </row>
    <row r="100" spans="1:10" ht="30" customHeight="1" x14ac:dyDescent="0.25">
      <c r="A100" s="164"/>
      <c r="B100" s="163"/>
      <c r="C100" s="92">
        <v>4</v>
      </c>
      <c r="D100" s="117" t="s">
        <v>319</v>
      </c>
      <c r="E100" s="118"/>
      <c r="F100" s="118"/>
      <c r="G100" s="118"/>
      <c r="H100" s="119"/>
      <c r="I100" s="2"/>
      <c r="J100" s="3"/>
    </row>
    <row r="101" spans="1:10" ht="30" customHeight="1" x14ac:dyDescent="0.25">
      <c r="A101" s="164"/>
      <c r="B101" s="163"/>
      <c r="C101" s="92">
        <v>3</v>
      </c>
      <c r="D101" s="117" t="s">
        <v>320</v>
      </c>
      <c r="E101" s="118"/>
      <c r="F101" s="118"/>
      <c r="G101" s="118"/>
      <c r="H101" s="119"/>
      <c r="I101" s="2"/>
      <c r="J101" s="3"/>
    </row>
    <row r="102" spans="1:10" ht="75" customHeight="1" x14ac:dyDescent="0.25">
      <c r="A102" s="164"/>
      <c r="B102" s="163"/>
      <c r="C102" s="108">
        <v>2</v>
      </c>
      <c r="D102" s="117" t="s">
        <v>321</v>
      </c>
      <c r="E102" s="118"/>
      <c r="F102" s="118"/>
      <c r="G102" s="118"/>
      <c r="H102" s="119"/>
      <c r="I102" s="2"/>
      <c r="J102" s="3"/>
    </row>
    <row r="103" spans="1:10" ht="30" customHeight="1" x14ac:dyDescent="0.25">
      <c r="A103" s="164"/>
      <c r="B103" s="163"/>
      <c r="C103" s="92">
        <v>1</v>
      </c>
      <c r="D103" s="114" t="s">
        <v>322</v>
      </c>
      <c r="E103" s="115"/>
      <c r="F103" s="115"/>
      <c r="G103" s="115"/>
      <c r="H103" s="116"/>
      <c r="I103" s="2"/>
      <c r="J103" s="3"/>
    </row>
    <row r="104" spans="1:10" ht="30" customHeight="1" x14ac:dyDescent="0.25">
      <c r="A104" s="164"/>
      <c r="B104" s="163"/>
      <c r="C104" s="92">
        <v>0</v>
      </c>
      <c r="D104" s="114" t="s">
        <v>240</v>
      </c>
      <c r="E104" s="115"/>
      <c r="F104" s="115"/>
      <c r="G104" s="115"/>
      <c r="H104" s="116"/>
      <c r="I104" s="2"/>
      <c r="J104" s="3"/>
    </row>
    <row r="105" spans="1:10" ht="30" customHeight="1" x14ac:dyDescent="0.25">
      <c r="A105" s="164"/>
      <c r="B105" s="163"/>
      <c r="C105" s="92" t="s">
        <v>0</v>
      </c>
      <c r="D105" s="123"/>
      <c r="E105" s="124"/>
      <c r="F105" s="124"/>
      <c r="G105" s="124"/>
      <c r="H105" s="125"/>
      <c r="I105" s="2"/>
      <c r="J105" s="2"/>
    </row>
    <row r="106" spans="1:10" ht="30" customHeight="1" x14ac:dyDescent="0.25">
      <c r="A106" s="88"/>
      <c r="B106" s="158"/>
      <c r="C106" s="159"/>
      <c r="D106" s="159"/>
      <c r="E106" s="159"/>
      <c r="F106" s="159"/>
      <c r="G106" s="159"/>
      <c r="H106" s="160"/>
      <c r="I106" s="2"/>
      <c r="J106" s="15" t="s">
        <v>16</v>
      </c>
    </row>
    <row r="107" spans="1:10" ht="240" customHeight="1" x14ac:dyDescent="0.25">
      <c r="A107" s="164">
        <v>11</v>
      </c>
      <c r="B107" s="163" t="s">
        <v>12</v>
      </c>
      <c r="C107" s="114" t="s">
        <v>323</v>
      </c>
      <c r="D107" s="115"/>
      <c r="E107" s="115"/>
      <c r="F107" s="115"/>
      <c r="G107" s="115"/>
      <c r="H107" s="116"/>
      <c r="I107" s="3"/>
      <c r="J107" s="85"/>
    </row>
    <row r="108" spans="1:10" ht="60" customHeight="1" x14ac:dyDescent="0.25">
      <c r="A108" s="164"/>
      <c r="B108" s="163"/>
      <c r="C108" s="92">
        <v>4</v>
      </c>
      <c r="D108" s="114" t="s">
        <v>324</v>
      </c>
      <c r="E108" s="115"/>
      <c r="F108" s="115"/>
      <c r="G108" s="115"/>
      <c r="H108" s="116"/>
      <c r="I108" s="3"/>
      <c r="J108" s="3"/>
    </row>
    <row r="109" spans="1:10" ht="55.5" customHeight="1" x14ac:dyDescent="0.25">
      <c r="A109" s="164"/>
      <c r="B109" s="163"/>
      <c r="C109" s="92">
        <v>3</v>
      </c>
      <c r="D109" s="114" t="s">
        <v>325</v>
      </c>
      <c r="E109" s="115"/>
      <c r="F109" s="115"/>
      <c r="G109" s="115"/>
      <c r="H109" s="116"/>
      <c r="I109" s="3"/>
      <c r="J109" s="3"/>
    </row>
    <row r="110" spans="1:10" ht="39.9" customHeight="1" x14ac:dyDescent="0.25">
      <c r="A110" s="164"/>
      <c r="B110" s="163"/>
      <c r="C110" s="92">
        <v>2</v>
      </c>
      <c r="D110" s="114" t="s">
        <v>326</v>
      </c>
      <c r="E110" s="115"/>
      <c r="F110" s="115"/>
      <c r="G110" s="115"/>
      <c r="H110" s="116"/>
      <c r="I110" s="3"/>
      <c r="J110" s="3"/>
    </row>
    <row r="111" spans="1:10" ht="39.9" customHeight="1" x14ac:dyDescent="0.25">
      <c r="A111" s="164"/>
      <c r="B111" s="163"/>
      <c r="C111" s="92">
        <v>1</v>
      </c>
      <c r="D111" s="114" t="s">
        <v>327</v>
      </c>
      <c r="E111" s="115"/>
      <c r="F111" s="115"/>
      <c r="G111" s="115"/>
      <c r="H111" s="116"/>
      <c r="I111" s="3"/>
      <c r="J111" s="3"/>
    </row>
    <row r="112" spans="1:10" ht="30" customHeight="1" x14ac:dyDescent="0.25">
      <c r="A112" s="164"/>
      <c r="B112" s="163"/>
      <c r="C112" s="92">
        <v>0</v>
      </c>
      <c r="D112" s="114" t="s">
        <v>23</v>
      </c>
      <c r="E112" s="115"/>
      <c r="F112" s="115"/>
      <c r="G112" s="115"/>
      <c r="H112" s="116"/>
      <c r="I112" s="3"/>
      <c r="J112" s="3"/>
    </row>
    <row r="113" spans="1:10" ht="30" customHeight="1" x14ac:dyDescent="0.25">
      <c r="A113" s="164"/>
      <c r="B113" s="163"/>
      <c r="C113" s="92" t="s">
        <v>0</v>
      </c>
      <c r="D113" s="123"/>
      <c r="E113" s="124"/>
      <c r="F113" s="124"/>
      <c r="G113" s="124"/>
      <c r="H113" s="125"/>
      <c r="I113" s="3"/>
      <c r="J113" s="3"/>
    </row>
    <row r="114" spans="1:10" ht="30" customHeight="1" x14ac:dyDescent="0.25">
      <c r="A114" s="88"/>
      <c r="B114" s="158"/>
      <c r="C114" s="159"/>
      <c r="D114" s="159"/>
      <c r="E114" s="159"/>
      <c r="F114" s="159"/>
      <c r="G114" s="159"/>
      <c r="H114" s="160"/>
      <c r="I114" s="3"/>
      <c r="J114" s="2"/>
    </row>
    <row r="115" spans="1:10" ht="30" customHeight="1" x14ac:dyDescent="0.25">
      <c r="A115" s="165">
        <v>12</v>
      </c>
      <c r="B115" s="120" t="s">
        <v>113</v>
      </c>
      <c r="C115" s="121"/>
      <c r="D115" s="121"/>
      <c r="E115" s="121"/>
      <c r="F115" s="121"/>
      <c r="G115" s="121"/>
      <c r="H115" s="122"/>
      <c r="I115" s="6"/>
      <c r="J115" s="15" t="s">
        <v>16</v>
      </c>
    </row>
    <row r="116" spans="1:10" ht="23.1" customHeight="1" x14ac:dyDescent="0.25">
      <c r="A116" s="165"/>
      <c r="B116" s="170" t="s">
        <v>138</v>
      </c>
      <c r="C116" s="117" t="s">
        <v>250</v>
      </c>
      <c r="D116" s="118"/>
      <c r="E116" s="118"/>
      <c r="F116" s="118"/>
      <c r="G116" s="118"/>
      <c r="H116" s="119"/>
      <c r="I116" s="6"/>
      <c r="J116" s="166"/>
    </row>
    <row r="117" spans="1:10" ht="30" customHeight="1" x14ac:dyDescent="0.25">
      <c r="A117" s="165"/>
      <c r="B117" s="170"/>
      <c r="C117" s="95" t="s">
        <v>328</v>
      </c>
      <c r="D117" s="123"/>
      <c r="E117" s="124"/>
      <c r="F117" s="124"/>
      <c r="G117" s="124"/>
      <c r="H117" s="125"/>
      <c r="I117" s="6"/>
      <c r="J117" s="166"/>
    </row>
    <row r="118" spans="1:10" ht="30" customHeight="1" x14ac:dyDescent="0.25">
      <c r="A118" s="165"/>
      <c r="B118" s="170"/>
      <c r="C118" s="31" t="s">
        <v>329</v>
      </c>
      <c r="D118" s="123">
        <v>10</v>
      </c>
      <c r="E118" s="124"/>
      <c r="F118" s="124"/>
      <c r="G118" s="124"/>
      <c r="H118" s="125"/>
      <c r="I118" s="6"/>
      <c r="J118" s="166"/>
    </row>
    <row r="119" spans="1:10" ht="30" customHeight="1" x14ac:dyDescent="0.25">
      <c r="A119" s="165"/>
      <c r="B119" s="170"/>
      <c r="C119" s="31" t="s">
        <v>330</v>
      </c>
      <c r="D119" s="167">
        <f>+NP/MB</f>
        <v>0</v>
      </c>
      <c r="E119" s="168"/>
      <c r="F119" s="168"/>
      <c r="G119" s="168"/>
      <c r="H119" s="169"/>
      <c r="I119" s="6"/>
      <c r="J119" s="3"/>
    </row>
    <row r="120" spans="1:10" ht="30" customHeight="1" x14ac:dyDescent="0.25">
      <c r="A120" s="165"/>
      <c r="B120" s="170"/>
      <c r="C120" s="94" t="s">
        <v>0</v>
      </c>
      <c r="D120" s="153">
        <f>+IF(Rasio&gt;=5,4,4*Rasio/5)</f>
        <v>0</v>
      </c>
      <c r="E120" s="154"/>
      <c r="F120" s="154"/>
      <c r="G120" s="154"/>
      <c r="H120" s="155"/>
      <c r="I120" s="6"/>
      <c r="J120" s="2"/>
    </row>
    <row r="121" spans="1:10" ht="30" customHeight="1" x14ac:dyDescent="0.25">
      <c r="A121" s="88"/>
      <c r="B121" s="158"/>
      <c r="C121" s="159"/>
      <c r="D121" s="159"/>
      <c r="E121" s="159"/>
      <c r="F121" s="159"/>
      <c r="G121" s="159"/>
      <c r="H121" s="160"/>
      <c r="I121" s="6"/>
      <c r="J121" s="15" t="s">
        <v>16</v>
      </c>
    </row>
    <row r="122" spans="1:10" ht="30" customHeight="1" x14ac:dyDescent="0.25">
      <c r="A122" s="88">
        <v>13</v>
      </c>
      <c r="B122" s="163" t="s">
        <v>139</v>
      </c>
      <c r="C122" s="163"/>
      <c r="D122" s="114" t="s">
        <v>24</v>
      </c>
      <c r="E122" s="115"/>
      <c r="F122" s="115"/>
      <c r="G122" s="115"/>
      <c r="H122" s="116"/>
      <c r="I122" s="2"/>
      <c r="J122" s="85"/>
    </row>
    <row r="123" spans="1:10" ht="30" customHeight="1" x14ac:dyDescent="0.25">
      <c r="A123" s="97" t="e">
        <f>PMA/MT</f>
        <v>#DIV/0!</v>
      </c>
      <c r="B123" s="171" t="s">
        <v>25</v>
      </c>
      <c r="C123" s="171"/>
      <c r="D123" s="123"/>
      <c r="E123" s="124"/>
      <c r="F123" s="124"/>
      <c r="G123" s="124"/>
      <c r="H123" s="125"/>
      <c r="I123" s="2"/>
      <c r="J123" s="3"/>
    </row>
    <row r="124" spans="1:10" ht="30" customHeight="1" x14ac:dyDescent="0.25">
      <c r="A124" s="88"/>
      <c r="B124" s="171" t="s">
        <v>29</v>
      </c>
      <c r="C124" s="171"/>
      <c r="D124" s="123"/>
      <c r="E124" s="124"/>
      <c r="F124" s="124"/>
      <c r="G124" s="124"/>
      <c r="H124" s="125"/>
      <c r="I124" s="2"/>
      <c r="J124" s="2"/>
    </row>
    <row r="125" spans="1:10" ht="30" customHeight="1" x14ac:dyDescent="0.25">
      <c r="A125" s="88"/>
      <c r="B125" s="171" t="s">
        <v>0</v>
      </c>
      <c r="C125" s="171"/>
      <c r="D125" s="126">
        <f>+IF(PMA&gt;=1%,4,2+(200*PMA))</f>
        <v>2</v>
      </c>
      <c r="E125" s="127"/>
      <c r="F125" s="127"/>
      <c r="G125" s="127"/>
      <c r="H125" s="128"/>
      <c r="I125" s="2"/>
      <c r="J125" s="2"/>
    </row>
    <row r="126" spans="1:10" ht="30" customHeight="1" x14ac:dyDescent="0.25">
      <c r="A126" s="88"/>
      <c r="B126" s="111"/>
      <c r="C126" s="112"/>
      <c r="D126" s="112"/>
      <c r="E126" s="112"/>
      <c r="F126" s="112"/>
      <c r="G126" s="112"/>
      <c r="H126" s="113"/>
      <c r="I126" s="2"/>
      <c r="J126" s="15" t="s">
        <v>16</v>
      </c>
    </row>
    <row r="127" spans="1:10" ht="33" customHeight="1" x14ac:dyDescent="0.25">
      <c r="A127" s="164">
        <v>14</v>
      </c>
      <c r="B127" s="163" t="s">
        <v>26</v>
      </c>
      <c r="C127" s="114" t="s">
        <v>331</v>
      </c>
      <c r="D127" s="115"/>
      <c r="E127" s="115"/>
      <c r="F127" s="115"/>
      <c r="G127" s="115"/>
      <c r="H127" s="116"/>
      <c r="I127" s="2"/>
      <c r="J127" s="166"/>
    </row>
    <row r="128" spans="1:10" ht="50.25" customHeight="1" x14ac:dyDescent="0.25">
      <c r="A128" s="164"/>
      <c r="B128" s="163"/>
      <c r="C128" s="92">
        <v>4</v>
      </c>
      <c r="D128" s="114" t="s">
        <v>332</v>
      </c>
      <c r="E128" s="115"/>
      <c r="F128" s="115"/>
      <c r="G128" s="115"/>
      <c r="H128" s="116"/>
      <c r="I128" s="2"/>
      <c r="J128" s="166"/>
    </row>
    <row r="129" spans="1:10" ht="38.25" customHeight="1" x14ac:dyDescent="0.25">
      <c r="A129" s="164"/>
      <c r="B129" s="163"/>
      <c r="C129" s="92">
        <v>3</v>
      </c>
      <c r="D129" s="114" t="s">
        <v>333</v>
      </c>
      <c r="E129" s="115"/>
      <c r="F129" s="115"/>
      <c r="G129" s="115"/>
      <c r="H129" s="116"/>
      <c r="I129" s="2"/>
      <c r="J129" s="166"/>
    </row>
    <row r="130" spans="1:10" ht="30" customHeight="1" x14ac:dyDescent="0.25">
      <c r="A130" s="164"/>
      <c r="B130" s="163"/>
      <c r="C130" s="92">
        <v>2</v>
      </c>
      <c r="D130" s="114" t="s">
        <v>334</v>
      </c>
      <c r="E130" s="115"/>
      <c r="F130" s="115"/>
      <c r="G130" s="115"/>
      <c r="H130" s="116"/>
      <c r="I130" s="2"/>
      <c r="J130" s="166"/>
    </row>
    <row r="131" spans="1:10" ht="30" customHeight="1" x14ac:dyDescent="0.25">
      <c r="A131" s="164"/>
      <c r="B131" s="163"/>
      <c r="C131" s="92">
        <v>1</v>
      </c>
      <c r="D131" s="114" t="s">
        <v>335</v>
      </c>
      <c r="E131" s="115"/>
      <c r="F131" s="115"/>
      <c r="G131" s="115"/>
      <c r="H131" s="116"/>
      <c r="I131" s="2"/>
      <c r="J131" s="166"/>
    </row>
    <row r="132" spans="1:10" ht="30" customHeight="1" x14ac:dyDescent="0.25">
      <c r="A132" s="164"/>
      <c r="B132" s="163"/>
      <c r="C132" s="92" t="s">
        <v>0</v>
      </c>
      <c r="D132" s="123"/>
      <c r="E132" s="124"/>
      <c r="F132" s="124"/>
      <c r="G132" s="124"/>
      <c r="H132" s="125"/>
      <c r="I132" s="2"/>
      <c r="J132" s="166"/>
    </row>
    <row r="133" spans="1:10" ht="30" customHeight="1" x14ac:dyDescent="0.25">
      <c r="A133" s="88"/>
      <c r="B133" s="114"/>
      <c r="C133" s="115"/>
      <c r="D133" s="115"/>
      <c r="E133" s="115"/>
      <c r="F133" s="115"/>
      <c r="G133" s="115"/>
      <c r="H133" s="116"/>
      <c r="I133" s="2"/>
      <c r="J133" s="15" t="s">
        <v>16</v>
      </c>
    </row>
    <row r="134" spans="1:10" ht="67.5" customHeight="1" x14ac:dyDescent="0.25">
      <c r="A134" s="164">
        <v>15</v>
      </c>
      <c r="B134" s="161" t="s">
        <v>140</v>
      </c>
      <c r="C134" s="114" t="s">
        <v>146</v>
      </c>
      <c r="D134" s="115"/>
      <c r="E134" s="115"/>
      <c r="F134" s="115"/>
      <c r="G134" s="115"/>
      <c r="H134" s="116"/>
      <c r="I134" s="2"/>
      <c r="J134" s="85"/>
    </row>
    <row r="135" spans="1:10" ht="30" customHeight="1" x14ac:dyDescent="0.25">
      <c r="A135" s="164"/>
      <c r="B135" s="161"/>
      <c r="C135" s="92">
        <v>4</v>
      </c>
      <c r="D135" s="117" t="s">
        <v>141</v>
      </c>
      <c r="E135" s="118"/>
      <c r="F135" s="118"/>
      <c r="G135" s="118"/>
      <c r="H135" s="119"/>
      <c r="I135" s="2"/>
      <c r="J135" s="3"/>
    </row>
    <row r="136" spans="1:10" ht="30" customHeight="1" x14ac:dyDescent="0.25">
      <c r="A136" s="164"/>
      <c r="B136" s="161"/>
      <c r="C136" s="92">
        <v>3</v>
      </c>
      <c r="D136" s="117" t="s">
        <v>142</v>
      </c>
      <c r="E136" s="118"/>
      <c r="F136" s="118"/>
      <c r="G136" s="118"/>
      <c r="H136" s="119"/>
      <c r="I136" s="2"/>
      <c r="J136" s="2"/>
    </row>
    <row r="137" spans="1:10" ht="30" customHeight="1" x14ac:dyDescent="0.25">
      <c r="A137" s="164"/>
      <c r="B137" s="161"/>
      <c r="C137" s="92">
        <v>2</v>
      </c>
      <c r="D137" s="117" t="s">
        <v>143</v>
      </c>
      <c r="E137" s="118"/>
      <c r="F137" s="118"/>
      <c r="G137" s="118"/>
      <c r="H137" s="119"/>
      <c r="I137" s="2"/>
      <c r="J137" s="2"/>
    </row>
    <row r="138" spans="1:10" ht="30" customHeight="1" x14ac:dyDescent="0.25">
      <c r="A138" s="164"/>
      <c r="B138" s="161"/>
      <c r="C138" s="92">
        <v>1</v>
      </c>
      <c r="D138" s="117" t="s">
        <v>144</v>
      </c>
      <c r="E138" s="118"/>
      <c r="F138" s="118"/>
      <c r="G138" s="118"/>
      <c r="H138" s="119"/>
      <c r="I138" s="2"/>
      <c r="J138" s="2"/>
    </row>
    <row r="139" spans="1:10" ht="30" customHeight="1" x14ac:dyDescent="0.25">
      <c r="A139" s="164"/>
      <c r="B139" s="161"/>
      <c r="C139" s="92">
        <v>0</v>
      </c>
      <c r="D139" s="114" t="s">
        <v>145</v>
      </c>
      <c r="E139" s="115"/>
      <c r="F139" s="115"/>
      <c r="G139" s="115"/>
      <c r="H139" s="116"/>
      <c r="I139" s="2"/>
      <c r="J139" s="2"/>
    </row>
    <row r="140" spans="1:10" ht="30" customHeight="1" x14ac:dyDescent="0.25">
      <c r="A140" s="164"/>
      <c r="B140" s="161"/>
      <c r="C140" s="92" t="s">
        <v>0</v>
      </c>
      <c r="D140" s="123"/>
      <c r="E140" s="124"/>
      <c r="F140" s="124"/>
      <c r="G140" s="124"/>
      <c r="H140" s="125"/>
      <c r="I140" s="2"/>
      <c r="J140" s="2"/>
    </row>
    <row r="141" spans="1:10" ht="30" customHeight="1" x14ac:dyDescent="0.25">
      <c r="A141" s="164"/>
      <c r="B141" s="161"/>
      <c r="C141" s="111"/>
      <c r="D141" s="112"/>
      <c r="E141" s="112"/>
      <c r="F141" s="112"/>
      <c r="G141" s="112"/>
      <c r="H141" s="113"/>
      <c r="I141" s="2"/>
      <c r="J141" s="37" t="s">
        <v>16</v>
      </c>
    </row>
    <row r="142" spans="1:10" ht="30" customHeight="1" x14ac:dyDescent="0.25">
      <c r="A142" s="164"/>
      <c r="B142" s="161"/>
      <c r="C142" s="114" t="s">
        <v>147</v>
      </c>
      <c r="D142" s="115"/>
      <c r="E142" s="115"/>
      <c r="F142" s="115"/>
      <c r="G142" s="115"/>
      <c r="H142" s="116"/>
      <c r="I142" s="2"/>
      <c r="J142" s="166"/>
    </row>
    <row r="143" spans="1:10" ht="45" customHeight="1" x14ac:dyDescent="0.25">
      <c r="A143" s="164"/>
      <c r="B143" s="161"/>
      <c r="C143" s="92">
        <v>4</v>
      </c>
      <c r="D143" s="117" t="s">
        <v>148</v>
      </c>
      <c r="E143" s="118"/>
      <c r="F143" s="118"/>
      <c r="G143" s="118"/>
      <c r="H143" s="119"/>
      <c r="I143" s="2"/>
      <c r="J143" s="166"/>
    </row>
    <row r="144" spans="1:10" ht="45" customHeight="1" x14ac:dyDescent="0.25">
      <c r="A144" s="164"/>
      <c r="B144" s="161"/>
      <c r="C144" s="92">
        <v>3</v>
      </c>
      <c r="D144" s="117" t="s">
        <v>149</v>
      </c>
      <c r="E144" s="118"/>
      <c r="F144" s="118"/>
      <c r="G144" s="118"/>
      <c r="H144" s="119"/>
      <c r="I144" s="2"/>
      <c r="J144" s="166"/>
    </row>
    <row r="145" spans="1:10" ht="30" customHeight="1" x14ac:dyDescent="0.25">
      <c r="A145" s="164"/>
      <c r="B145" s="161"/>
      <c r="C145" s="92">
        <v>2</v>
      </c>
      <c r="D145" s="199" t="s">
        <v>150</v>
      </c>
      <c r="E145" s="200"/>
      <c r="F145" s="200"/>
      <c r="G145" s="200"/>
      <c r="H145" s="201"/>
      <c r="I145" s="2"/>
      <c r="J145" s="166"/>
    </row>
    <row r="146" spans="1:10" ht="30" customHeight="1" x14ac:dyDescent="0.25">
      <c r="A146" s="164"/>
      <c r="B146" s="161"/>
      <c r="C146" s="92">
        <v>1</v>
      </c>
      <c r="D146" s="117" t="s">
        <v>151</v>
      </c>
      <c r="E146" s="118"/>
      <c r="F146" s="118"/>
      <c r="G146" s="118"/>
      <c r="H146" s="119"/>
      <c r="I146" s="2"/>
      <c r="J146" s="2"/>
    </row>
    <row r="147" spans="1:10" ht="30" customHeight="1" x14ac:dyDescent="0.25">
      <c r="A147" s="164"/>
      <c r="B147" s="161"/>
      <c r="C147" s="92">
        <v>0</v>
      </c>
      <c r="D147" s="117" t="s">
        <v>145</v>
      </c>
      <c r="E147" s="118"/>
      <c r="F147" s="118"/>
      <c r="G147" s="118"/>
      <c r="H147" s="119"/>
      <c r="I147" s="2"/>
      <c r="J147" s="2"/>
    </row>
    <row r="148" spans="1:10" ht="30" customHeight="1" x14ac:dyDescent="0.25">
      <c r="A148" s="164"/>
      <c r="B148" s="161"/>
      <c r="C148" s="92" t="s">
        <v>0</v>
      </c>
      <c r="D148" s="123"/>
      <c r="E148" s="124"/>
      <c r="F148" s="124"/>
      <c r="G148" s="124"/>
      <c r="H148" s="125"/>
      <c r="I148" s="2"/>
      <c r="J148" s="2"/>
    </row>
    <row r="149" spans="1:10" ht="30" customHeight="1" x14ac:dyDescent="0.25">
      <c r="A149" s="165">
        <v>16</v>
      </c>
      <c r="B149" s="120" t="s">
        <v>114</v>
      </c>
      <c r="C149" s="121"/>
      <c r="D149" s="121"/>
      <c r="E149" s="121"/>
      <c r="F149" s="121"/>
      <c r="G149" s="121"/>
      <c r="H149" s="122"/>
      <c r="I149" s="4"/>
      <c r="J149" s="15" t="s">
        <v>16</v>
      </c>
    </row>
    <row r="150" spans="1:10" ht="51" customHeight="1" x14ac:dyDescent="0.25">
      <c r="A150" s="165"/>
      <c r="B150" s="163" t="s">
        <v>156</v>
      </c>
      <c r="C150" s="163"/>
      <c r="D150" s="114" t="s">
        <v>152</v>
      </c>
      <c r="E150" s="115"/>
      <c r="F150" s="115"/>
      <c r="G150" s="115"/>
      <c r="H150" s="116"/>
      <c r="J150" s="85"/>
    </row>
    <row r="151" spans="1:10" ht="30" customHeight="1" x14ac:dyDescent="0.25">
      <c r="A151" s="165"/>
      <c r="B151" s="171" t="s">
        <v>251</v>
      </c>
      <c r="C151" s="171"/>
      <c r="D151" s="202">
        <v>10</v>
      </c>
      <c r="E151" s="203"/>
      <c r="F151" s="203"/>
      <c r="G151" s="203"/>
      <c r="H151" s="204"/>
      <c r="I151" s="2"/>
      <c r="J151" s="3"/>
    </row>
    <row r="152" spans="1:10" ht="30" customHeight="1" x14ac:dyDescent="0.25">
      <c r="A152" s="165"/>
      <c r="B152" s="171" t="s">
        <v>0</v>
      </c>
      <c r="C152" s="171"/>
      <c r="D152" s="205">
        <f>IF(DTPS&gt;=12,4,
IF(AND(DTPS&gt;=6,DTPS&lt;12),DTPS/3))</f>
        <v>3.3333333333333335</v>
      </c>
      <c r="E152" s="206"/>
      <c r="F152" s="206"/>
      <c r="G152" s="206"/>
      <c r="H152" s="207"/>
      <c r="I152" s="2"/>
      <c r="J152" s="2"/>
    </row>
    <row r="153" spans="1:10" ht="30" customHeight="1" x14ac:dyDescent="0.25">
      <c r="A153" s="88"/>
      <c r="B153" s="111"/>
      <c r="C153" s="112"/>
      <c r="D153" s="112"/>
      <c r="E153" s="112"/>
      <c r="F153" s="112"/>
      <c r="G153" s="112"/>
      <c r="H153" s="113"/>
      <c r="I153" s="2"/>
      <c r="J153" s="15" t="s">
        <v>16</v>
      </c>
    </row>
    <row r="154" spans="1:10" ht="39.9" customHeight="1" x14ac:dyDescent="0.25">
      <c r="A154" s="164">
        <v>17</v>
      </c>
      <c r="B154" s="197">
        <f>_PS3/DTPS</f>
        <v>0</v>
      </c>
      <c r="C154" s="197"/>
      <c r="D154" s="114" t="s">
        <v>153</v>
      </c>
      <c r="E154" s="115"/>
      <c r="F154" s="115"/>
      <c r="G154" s="115"/>
      <c r="H154" s="116"/>
      <c r="J154" s="85"/>
    </row>
    <row r="155" spans="1:10" ht="30" customHeight="1" x14ac:dyDescent="0.25">
      <c r="A155" s="164"/>
      <c r="B155" s="171" t="s">
        <v>253</v>
      </c>
      <c r="C155" s="171"/>
      <c r="D155" s="202"/>
      <c r="E155" s="203"/>
      <c r="F155" s="203"/>
      <c r="G155" s="203"/>
      <c r="H155" s="204"/>
      <c r="I155" s="2"/>
      <c r="J155" s="3"/>
    </row>
    <row r="156" spans="1:10" ht="30" customHeight="1" x14ac:dyDescent="0.25">
      <c r="A156" s="164"/>
      <c r="B156" s="171" t="s">
        <v>0</v>
      </c>
      <c r="C156" s="171"/>
      <c r="D156" s="126">
        <f>+IF(P_PS3&gt;=50%,4,2+((4*P_PS3)))</f>
        <v>2</v>
      </c>
      <c r="E156" s="127"/>
      <c r="F156" s="127"/>
      <c r="G156" s="127"/>
      <c r="H156" s="128"/>
      <c r="I156" s="2"/>
      <c r="J156" s="2"/>
    </row>
    <row r="157" spans="1:10" ht="30" customHeight="1" x14ac:dyDescent="0.25">
      <c r="A157" s="88"/>
      <c r="B157" s="111"/>
      <c r="C157" s="112"/>
      <c r="D157" s="112"/>
      <c r="E157" s="112"/>
      <c r="F157" s="112"/>
      <c r="G157" s="112"/>
      <c r="H157" s="113"/>
      <c r="I157" s="2"/>
      <c r="J157" s="29" t="s">
        <v>16</v>
      </c>
    </row>
    <row r="158" spans="1:10" ht="30" customHeight="1" x14ac:dyDescent="0.25">
      <c r="A158" s="164">
        <v>18</v>
      </c>
      <c r="B158" s="182">
        <f>PGLBK/DTPS</f>
        <v>0</v>
      </c>
      <c r="C158" s="182"/>
      <c r="D158" s="114" t="s">
        <v>157</v>
      </c>
      <c r="E158" s="115"/>
      <c r="F158" s="115"/>
      <c r="G158" s="115"/>
      <c r="H158" s="116"/>
      <c r="I158" s="2"/>
      <c r="J158" s="85"/>
    </row>
    <row r="159" spans="1:10" ht="30" customHeight="1" x14ac:dyDescent="0.25">
      <c r="A159" s="164"/>
      <c r="B159" s="171" t="s">
        <v>254</v>
      </c>
      <c r="C159" s="171"/>
      <c r="D159" s="202"/>
      <c r="E159" s="203"/>
      <c r="F159" s="203"/>
      <c r="G159" s="203"/>
      <c r="H159" s="204"/>
      <c r="I159" s="2"/>
      <c r="J159" s="2"/>
    </row>
    <row r="160" spans="1:10" ht="30" customHeight="1" x14ac:dyDescent="0.25">
      <c r="A160" s="164"/>
      <c r="B160" s="171" t="s">
        <v>0</v>
      </c>
      <c r="C160" s="171"/>
      <c r="D160" s="126">
        <f>+IF(P_PGBLK&gt;=40%,4,2+((4*P_PGBLK)))</f>
        <v>2</v>
      </c>
      <c r="E160" s="127"/>
      <c r="F160" s="127"/>
      <c r="G160" s="127"/>
      <c r="H160" s="128"/>
      <c r="I160" s="2"/>
      <c r="J160" s="2"/>
    </row>
    <row r="161" spans="1:10" ht="30" customHeight="1" x14ac:dyDescent="0.25">
      <c r="A161" s="88"/>
      <c r="B161" s="111"/>
      <c r="C161" s="112"/>
      <c r="D161" s="112"/>
      <c r="E161" s="112"/>
      <c r="F161" s="112"/>
      <c r="G161" s="112"/>
      <c r="H161" s="113"/>
      <c r="I161" s="2"/>
      <c r="J161" s="29" t="s">
        <v>16</v>
      </c>
    </row>
    <row r="162" spans="1:10" ht="30" customHeight="1" x14ac:dyDescent="0.25">
      <c r="A162" s="164">
        <v>19</v>
      </c>
      <c r="B162" s="182">
        <f>PSPP_/DTPS</f>
        <v>0</v>
      </c>
      <c r="C162" s="182"/>
      <c r="D162" s="114" t="s">
        <v>158</v>
      </c>
      <c r="E162" s="115"/>
      <c r="F162" s="115"/>
      <c r="G162" s="115"/>
      <c r="H162" s="116"/>
      <c r="I162" s="2"/>
      <c r="J162" s="85"/>
    </row>
    <row r="163" spans="1:10" ht="30" customHeight="1" x14ac:dyDescent="0.25">
      <c r="A163" s="164"/>
      <c r="B163" s="171" t="s">
        <v>255</v>
      </c>
      <c r="C163" s="171"/>
      <c r="D163" s="144"/>
      <c r="E163" s="145"/>
      <c r="F163" s="145"/>
      <c r="G163" s="145"/>
      <c r="H163" s="146"/>
      <c r="I163" s="2"/>
      <c r="J163" s="2"/>
    </row>
    <row r="164" spans="1:10" ht="30" customHeight="1" x14ac:dyDescent="0.25">
      <c r="A164" s="164"/>
      <c r="B164" s="171" t="s">
        <v>0</v>
      </c>
      <c r="C164" s="171"/>
      <c r="D164" s="126">
        <f>+IF(P_PSPP&gt;=50%,4,1+((15*P_PSPP))/4)</f>
        <v>1</v>
      </c>
      <c r="E164" s="127"/>
      <c r="F164" s="127"/>
      <c r="G164" s="127"/>
      <c r="H164" s="128"/>
      <c r="I164" s="2"/>
      <c r="J164" s="2"/>
    </row>
    <row r="165" spans="1:10" ht="30" customHeight="1" x14ac:dyDescent="0.25">
      <c r="A165" s="88"/>
      <c r="B165" s="111"/>
      <c r="C165" s="112"/>
      <c r="D165" s="112"/>
      <c r="E165" s="112"/>
      <c r="F165" s="112"/>
      <c r="G165" s="112"/>
      <c r="H165" s="113"/>
      <c r="I165" s="2"/>
      <c r="J165" s="29" t="s">
        <v>16</v>
      </c>
    </row>
    <row r="166" spans="1:10" ht="30" customHeight="1" x14ac:dyDescent="0.25">
      <c r="A166" s="164">
        <v>20</v>
      </c>
      <c r="B166" s="182">
        <f>PDTT/DTPS</f>
        <v>0</v>
      </c>
      <c r="C166" s="182"/>
      <c r="D166" s="114" t="s">
        <v>159</v>
      </c>
      <c r="E166" s="115"/>
      <c r="F166" s="115"/>
      <c r="G166" s="115"/>
      <c r="H166" s="116"/>
      <c r="I166" s="2"/>
      <c r="J166" s="85"/>
    </row>
    <row r="167" spans="1:10" ht="30" customHeight="1" x14ac:dyDescent="0.25">
      <c r="A167" s="164"/>
      <c r="B167" s="171" t="s">
        <v>256</v>
      </c>
      <c r="C167" s="171"/>
      <c r="D167" s="144"/>
      <c r="E167" s="145"/>
      <c r="F167" s="145"/>
      <c r="G167" s="145"/>
      <c r="H167" s="146"/>
      <c r="I167" s="2"/>
      <c r="J167" s="2"/>
    </row>
    <row r="168" spans="1:10" ht="30" customHeight="1" x14ac:dyDescent="0.25">
      <c r="A168" s="164"/>
      <c r="B168" s="171" t="s">
        <v>0</v>
      </c>
      <c r="C168" s="171"/>
      <c r="D168" s="126">
        <f>+IF(P_PDTT&lt;=10%,4,
IF(AND(P_PDTT&gt;10%,P_PDTT&lt;=40%),(16-(40*P_PDTT))/3,0))</f>
        <v>4</v>
      </c>
      <c r="E168" s="127"/>
      <c r="F168" s="127"/>
      <c r="G168" s="127"/>
      <c r="H168" s="128"/>
      <c r="I168" s="2"/>
      <c r="J168" s="2"/>
    </row>
    <row r="169" spans="1:10" ht="30" customHeight="1" x14ac:dyDescent="0.25">
      <c r="A169" s="88"/>
      <c r="B169" s="111"/>
      <c r="C169" s="112"/>
      <c r="D169" s="112"/>
      <c r="E169" s="112"/>
      <c r="F169" s="112"/>
      <c r="G169" s="112"/>
      <c r="H169" s="113"/>
      <c r="I169" s="2"/>
      <c r="J169" s="37" t="s">
        <v>16</v>
      </c>
    </row>
    <row r="170" spans="1:10" ht="30" customHeight="1" x14ac:dyDescent="0.25">
      <c r="A170" s="164">
        <v>21</v>
      </c>
      <c r="B170" s="198">
        <f>MPS/DTPS</f>
        <v>10</v>
      </c>
      <c r="C170" s="198"/>
      <c r="D170" s="114" t="s">
        <v>160</v>
      </c>
      <c r="E170" s="115"/>
      <c r="F170" s="115"/>
      <c r="G170" s="115"/>
      <c r="H170" s="116"/>
      <c r="I170" s="2"/>
      <c r="J170" s="166"/>
    </row>
    <row r="171" spans="1:10" ht="30" customHeight="1" x14ac:dyDescent="0.25">
      <c r="A171" s="164"/>
      <c r="B171" s="171" t="s">
        <v>257</v>
      </c>
      <c r="C171" s="171"/>
      <c r="D171" s="144">
        <v>100</v>
      </c>
      <c r="E171" s="145"/>
      <c r="F171" s="145"/>
      <c r="G171" s="145"/>
      <c r="H171" s="146"/>
      <c r="I171" s="2"/>
      <c r="J171" s="166"/>
    </row>
    <row r="172" spans="1:10" ht="30" customHeight="1" x14ac:dyDescent="0.25">
      <c r="A172" s="164"/>
      <c r="B172" s="171" t="s">
        <v>0</v>
      </c>
      <c r="C172" s="171"/>
      <c r="D172" s="126">
        <f>+IF(AND(R_MPS&gt;=15,R_MPS&lt;=25),4,
IF(R_MPS&lt;15,4*R_MPS/15,
IF(AND(R_MPS&gt;25,R_MPS&lt;=35),(70-2*R_MPS)/15,
IF(R_MPS&gt;35,0))))</f>
        <v>2.6666666666666665</v>
      </c>
      <c r="E172" s="127"/>
      <c r="F172" s="127"/>
      <c r="G172" s="127"/>
      <c r="H172" s="128"/>
      <c r="I172" s="2"/>
      <c r="J172" s="2"/>
    </row>
    <row r="173" spans="1:10" ht="30" customHeight="1" x14ac:dyDescent="0.25">
      <c r="A173" s="88"/>
      <c r="B173" s="156"/>
      <c r="C173" s="157"/>
      <c r="D173" s="112"/>
      <c r="E173" s="112"/>
      <c r="F173" s="112"/>
      <c r="G173" s="112"/>
      <c r="H173" s="113"/>
      <c r="I173" s="2"/>
      <c r="J173" s="15" t="s">
        <v>16</v>
      </c>
    </row>
    <row r="174" spans="1:10" ht="90" customHeight="1" x14ac:dyDescent="0.25">
      <c r="A174" s="135">
        <v>22</v>
      </c>
      <c r="B174" s="87" t="s">
        <v>161</v>
      </c>
      <c r="C174" s="107">
        <f>bb/DPU</f>
        <v>1</v>
      </c>
      <c r="D174" s="117" t="s">
        <v>252</v>
      </c>
      <c r="E174" s="118"/>
      <c r="F174" s="118"/>
      <c r="G174" s="118"/>
      <c r="H174" s="119"/>
      <c r="I174" s="2"/>
      <c r="J174" s="166"/>
    </row>
    <row r="175" spans="1:10" ht="30" customHeight="1" x14ac:dyDescent="0.25">
      <c r="A175" s="164"/>
      <c r="B175" s="178" t="s">
        <v>259</v>
      </c>
      <c r="C175" s="178"/>
      <c r="D175" s="144">
        <v>1</v>
      </c>
      <c r="E175" s="145"/>
      <c r="F175" s="145"/>
      <c r="G175" s="145"/>
      <c r="H175" s="146"/>
      <c r="I175" s="2"/>
      <c r="J175" s="166"/>
    </row>
    <row r="176" spans="1:10" ht="30" customHeight="1" x14ac:dyDescent="0.25">
      <c r="A176" s="164"/>
      <c r="B176" s="162" t="s">
        <v>258</v>
      </c>
      <c r="C176" s="162"/>
      <c r="D176" s="144">
        <v>1</v>
      </c>
      <c r="E176" s="145"/>
      <c r="F176" s="145"/>
      <c r="G176" s="145"/>
      <c r="H176" s="146"/>
      <c r="I176" s="2"/>
      <c r="J176" s="166"/>
    </row>
    <row r="177" spans="1:10" ht="30" customHeight="1" x14ac:dyDescent="0.25">
      <c r="A177" s="164"/>
      <c r="B177" s="162" t="s">
        <v>0</v>
      </c>
      <c r="C177" s="162"/>
      <c r="D177" s="153">
        <f>IF(PU&gt;20%,(5*PU)-1,0)</f>
        <v>4</v>
      </c>
      <c r="E177" s="154"/>
      <c r="F177" s="154"/>
      <c r="G177" s="154"/>
      <c r="H177" s="155"/>
      <c r="I177" s="2"/>
      <c r="J177" s="2"/>
    </row>
    <row r="178" spans="1:10" ht="30" customHeight="1" x14ac:dyDescent="0.25">
      <c r="A178" s="88"/>
      <c r="B178" s="111"/>
      <c r="C178" s="112"/>
      <c r="D178" s="112"/>
      <c r="E178" s="112"/>
      <c r="F178" s="112"/>
      <c r="G178" s="112"/>
      <c r="H178" s="113"/>
      <c r="I178" s="2"/>
      <c r="J178" s="15" t="s">
        <v>16</v>
      </c>
    </row>
    <row r="179" spans="1:10" ht="90" customHeight="1" x14ac:dyDescent="0.25">
      <c r="A179" s="164">
        <v>23</v>
      </c>
      <c r="B179" s="163" t="s">
        <v>27</v>
      </c>
      <c r="C179" s="163"/>
      <c r="D179" s="117" t="s">
        <v>424</v>
      </c>
      <c r="E179" s="118"/>
      <c r="F179" s="118"/>
      <c r="G179" s="118"/>
      <c r="H179" s="119"/>
      <c r="I179" s="2"/>
      <c r="J179" s="85"/>
    </row>
    <row r="180" spans="1:10" ht="30" customHeight="1" x14ac:dyDescent="0.25">
      <c r="A180" s="164"/>
      <c r="B180" s="162" t="s">
        <v>425</v>
      </c>
      <c r="C180" s="162"/>
      <c r="D180" s="144"/>
      <c r="E180" s="145"/>
      <c r="F180" s="145"/>
      <c r="G180" s="145"/>
      <c r="H180" s="146"/>
      <c r="I180" s="2"/>
      <c r="J180" s="3"/>
    </row>
    <row r="181" spans="1:10" ht="30" customHeight="1" x14ac:dyDescent="0.25">
      <c r="A181" s="164"/>
      <c r="B181" s="162" t="s">
        <v>0</v>
      </c>
      <c r="C181" s="162"/>
      <c r="D181" s="153">
        <f>IF(AND(SWMP&gt;=12,SWMP&lt;=13),4,
IF(AND(SWMP&gt;=6,SWMP&lt;=12),((4*SWMP)-24)/5,
IF(AND(SWMP&gt;=13,SWMP&lt;=18),(72-(4*SWMP))/5,
IF(OR(SWMP&lt;6,SWMP&gt;18),0))))</f>
        <v>0</v>
      </c>
      <c r="E181" s="154"/>
      <c r="F181" s="154"/>
      <c r="G181" s="154"/>
      <c r="H181" s="155"/>
      <c r="I181" s="2"/>
      <c r="J181" s="2"/>
    </row>
    <row r="182" spans="1:10" ht="30" customHeight="1" x14ac:dyDescent="0.25">
      <c r="A182" s="164"/>
      <c r="B182" s="111"/>
      <c r="C182" s="112"/>
      <c r="D182" s="112"/>
      <c r="E182" s="112"/>
      <c r="F182" s="112"/>
      <c r="G182" s="112"/>
      <c r="H182" s="113"/>
      <c r="I182" s="2"/>
      <c r="J182" s="17" t="s">
        <v>16</v>
      </c>
    </row>
    <row r="183" spans="1:10" ht="180" customHeight="1" x14ac:dyDescent="0.25">
      <c r="A183" s="164">
        <v>24</v>
      </c>
      <c r="B183" s="86"/>
      <c r="C183" s="117" t="s">
        <v>162</v>
      </c>
      <c r="D183" s="118"/>
      <c r="E183" s="118"/>
      <c r="F183" s="118"/>
      <c r="G183" s="118"/>
      <c r="H183" s="119"/>
      <c r="I183" s="2"/>
      <c r="J183" s="85"/>
    </row>
    <row r="184" spans="1:10" ht="30" customHeight="1" x14ac:dyDescent="0.25">
      <c r="A184" s="164"/>
      <c r="B184" s="104">
        <f>NRD/DTPS</f>
        <v>0</v>
      </c>
      <c r="C184" s="93" t="s">
        <v>51</v>
      </c>
      <c r="D184" s="144"/>
      <c r="E184" s="145"/>
      <c r="F184" s="145"/>
      <c r="G184" s="145"/>
      <c r="H184" s="146"/>
      <c r="I184" s="2"/>
      <c r="J184" s="2"/>
    </row>
    <row r="185" spans="1:10" ht="30" customHeight="1" x14ac:dyDescent="0.25">
      <c r="A185" s="164"/>
      <c r="B185" s="86"/>
      <c r="C185" s="93" t="s">
        <v>0</v>
      </c>
      <c r="D185" s="153">
        <f>+IF(RRD&gt;=0.5,4,2+(4*RRD))</f>
        <v>2</v>
      </c>
      <c r="E185" s="154"/>
      <c r="F185" s="154"/>
      <c r="G185" s="154"/>
      <c r="H185" s="155"/>
      <c r="I185" s="2"/>
      <c r="J185" s="2"/>
    </row>
    <row r="186" spans="1:10" ht="30" customHeight="1" x14ac:dyDescent="0.25">
      <c r="A186" s="88"/>
      <c r="B186" s="111"/>
      <c r="C186" s="112"/>
      <c r="D186" s="112"/>
      <c r="E186" s="112"/>
      <c r="F186" s="112"/>
      <c r="G186" s="112"/>
      <c r="H186" s="113"/>
      <c r="I186" s="2"/>
      <c r="J186" s="15" t="s">
        <v>16</v>
      </c>
    </row>
    <row r="187" spans="1:10" ht="120" customHeight="1" x14ac:dyDescent="0.25">
      <c r="A187" s="164">
        <v>25</v>
      </c>
      <c r="B187" s="91" t="s">
        <v>154</v>
      </c>
      <c r="C187" s="117" t="s">
        <v>418</v>
      </c>
      <c r="D187" s="118"/>
      <c r="E187" s="118"/>
      <c r="F187" s="118"/>
      <c r="G187" s="118"/>
      <c r="H187" s="119"/>
      <c r="I187" s="2"/>
      <c r="J187" s="85"/>
    </row>
    <row r="188" spans="1:10" ht="30" customHeight="1" x14ac:dyDescent="0.25">
      <c r="A188" s="164"/>
      <c r="B188" s="103">
        <f>+NA1_/NDT</f>
        <v>0</v>
      </c>
      <c r="C188" s="89" t="s">
        <v>46</v>
      </c>
      <c r="D188" s="144"/>
      <c r="E188" s="145"/>
      <c r="F188" s="145"/>
      <c r="G188" s="145"/>
      <c r="H188" s="146"/>
      <c r="I188" s="2"/>
      <c r="J188" s="3"/>
    </row>
    <row r="189" spans="1:10" ht="30" customHeight="1" x14ac:dyDescent="0.25">
      <c r="A189" s="164"/>
      <c r="B189" s="103">
        <f>+(NA2_)/NDT</f>
        <v>0</v>
      </c>
      <c r="C189" s="89" t="s">
        <v>47</v>
      </c>
      <c r="D189" s="144"/>
      <c r="E189" s="145"/>
      <c r="F189" s="145"/>
      <c r="G189" s="145"/>
      <c r="H189" s="146"/>
      <c r="I189" s="2"/>
      <c r="J189" s="2"/>
    </row>
    <row r="190" spans="1:10" ht="30" customHeight="1" x14ac:dyDescent="0.25">
      <c r="A190" s="164"/>
      <c r="B190" s="103">
        <f>+(NA3_+NA4_)/NDT</f>
        <v>0</v>
      </c>
      <c r="C190" s="89" t="s">
        <v>48</v>
      </c>
      <c r="D190" s="144"/>
      <c r="E190" s="145"/>
      <c r="F190" s="145"/>
      <c r="G190" s="145"/>
      <c r="H190" s="146"/>
      <c r="I190" s="2"/>
      <c r="J190" s="2"/>
    </row>
    <row r="191" spans="1:10" ht="30" customHeight="1" x14ac:dyDescent="0.25">
      <c r="A191" s="164"/>
      <c r="B191" s="103"/>
      <c r="C191" s="89" t="s">
        <v>49</v>
      </c>
      <c r="D191" s="144"/>
      <c r="E191" s="145"/>
      <c r="F191" s="145"/>
      <c r="G191" s="145"/>
      <c r="H191" s="146"/>
      <c r="I191" s="2"/>
      <c r="J191" s="2"/>
    </row>
    <row r="192" spans="1:10" ht="30" customHeight="1" x14ac:dyDescent="0.25">
      <c r="A192" s="164"/>
      <c r="B192" s="91"/>
      <c r="C192" s="93" t="s">
        <v>50</v>
      </c>
      <c r="D192" s="147">
        <f>IF(RI_&gt;=0.1,4,
IF(AND(RI_&lt;0.1,RN_&gt;=1),3+RI_/0.1,
IF(OR(AND(RI_&gt;0,RI_&lt;0.1),AND(RN_&gt;0,RN_&lt;1)),2+2*RI_/0.1+RN_/1-(RI_*RN_)/(0.1*1),
IF(AND(RI_=0,RN_=0,RL_&gt;=2),2,2*RL_/2))))</f>
        <v>0</v>
      </c>
      <c r="E192" s="148"/>
      <c r="F192" s="148"/>
      <c r="G192" s="148"/>
      <c r="H192" s="149"/>
      <c r="I192" s="2"/>
      <c r="J192" s="2"/>
    </row>
    <row r="193" spans="1:10" ht="30" customHeight="1" x14ac:dyDescent="0.25">
      <c r="A193" s="88"/>
      <c r="B193" s="111"/>
      <c r="C193" s="112"/>
      <c r="D193" s="112"/>
      <c r="E193" s="112"/>
      <c r="F193" s="112"/>
      <c r="G193" s="112"/>
      <c r="H193" s="113"/>
      <c r="I193" s="2"/>
      <c r="J193" s="15" t="s">
        <v>16</v>
      </c>
    </row>
    <row r="194" spans="1:10" ht="135" customHeight="1" x14ac:dyDescent="0.25">
      <c r="A194" s="164">
        <v>26</v>
      </c>
      <c r="B194" s="91" t="s">
        <v>28</v>
      </c>
      <c r="C194" s="117" t="s">
        <v>163</v>
      </c>
      <c r="D194" s="118"/>
      <c r="E194" s="118"/>
      <c r="F194" s="118"/>
      <c r="G194" s="118"/>
      <c r="H194" s="119"/>
      <c r="I194" s="2"/>
      <c r="J194" s="85"/>
    </row>
    <row r="195" spans="1:10" ht="30" customHeight="1" x14ac:dyDescent="0.25">
      <c r="A195" s="164"/>
      <c r="B195" s="103">
        <f>+NB1_/NDT</f>
        <v>0</v>
      </c>
      <c r="C195" s="89" t="s">
        <v>41</v>
      </c>
      <c r="D195" s="144"/>
      <c r="E195" s="145"/>
      <c r="F195" s="145"/>
      <c r="G195" s="145"/>
      <c r="H195" s="146"/>
      <c r="I195" s="2"/>
      <c r="J195" s="35"/>
    </row>
    <row r="196" spans="1:10" ht="30" customHeight="1" x14ac:dyDescent="0.25">
      <c r="A196" s="164"/>
      <c r="B196" s="103">
        <f>+(NB2_+NC1_)/NDT</f>
        <v>0</v>
      </c>
      <c r="C196" s="89" t="s">
        <v>42</v>
      </c>
      <c r="D196" s="144"/>
      <c r="E196" s="145"/>
      <c r="F196" s="145"/>
      <c r="G196" s="145"/>
      <c r="H196" s="146"/>
      <c r="I196" s="2"/>
      <c r="J196" s="35"/>
    </row>
    <row r="197" spans="1:10" ht="30" customHeight="1" x14ac:dyDescent="0.25">
      <c r="A197" s="164"/>
      <c r="B197" s="103">
        <f>+(NB3_+NAS_)/NDT</f>
        <v>0</v>
      </c>
      <c r="C197" s="89" t="s">
        <v>43</v>
      </c>
      <c r="D197" s="144"/>
      <c r="E197" s="145"/>
      <c r="F197" s="145"/>
      <c r="G197" s="145"/>
      <c r="H197" s="146"/>
      <c r="I197" s="2"/>
      <c r="J197" s="35"/>
    </row>
    <row r="198" spans="1:10" ht="30" customHeight="1" x14ac:dyDescent="0.25">
      <c r="A198" s="164"/>
      <c r="B198" s="103"/>
      <c r="C198" s="89" t="s">
        <v>44</v>
      </c>
      <c r="D198" s="144"/>
      <c r="E198" s="145"/>
      <c r="F198" s="145"/>
      <c r="G198" s="145"/>
      <c r="H198" s="146"/>
      <c r="I198" s="2"/>
      <c r="J198" s="35"/>
    </row>
    <row r="199" spans="1:10" ht="30" customHeight="1" x14ac:dyDescent="0.25">
      <c r="A199" s="164"/>
      <c r="B199" s="103"/>
      <c r="C199" s="93" t="s">
        <v>45</v>
      </c>
      <c r="D199" s="144"/>
      <c r="E199" s="145"/>
      <c r="F199" s="145"/>
      <c r="G199" s="145"/>
      <c r="H199" s="146"/>
      <c r="I199" s="2"/>
      <c r="J199" s="3"/>
    </row>
    <row r="200" spans="1:10" ht="30" customHeight="1" x14ac:dyDescent="0.25">
      <c r="A200" s="164"/>
      <c r="B200" s="103">
        <f>+NAS_/NDT</f>
        <v>0</v>
      </c>
      <c r="C200" s="93" t="s">
        <v>50</v>
      </c>
      <c r="D200" s="147">
        <f>IF(_RI&gt;=0.1,4,
IF(AND(_RI&lt;0.1,_RN&gt;=1),3+_RI/0.1,
IF(OR(AND(_RI&gt;0,_RI&lt;0.1),AND(_RN&gt;0,_RN&lt;1)),2+2*_RI/0.1+_RN/2-(_RI*_RN)/(0.1*1),
IF(AND(_RI=0,_RN=0,_RL&gt;=2),2,2*_RL/2))))</f>
        <v>0</v>
      </c>
      <c r="E200" s="148"/>
      <c r="F200" s="148"/>
      <c r="G200" s="148"/>
      <c r="H200" s="149"/>
      <c r="I200" s="2"/>
      <c r="J200" s="2"/>
    </row>
    <row r="201" spans="1:10" ht="30" customHeight="1" x14ac:dyDescent="0.25">
      <c r="A201" s="135"/>
      <c r="B201" s="136"/>
      <c r="C201" s="136"/>
      <c r="D201" s="136"/>
      <c r="E201" s="136"/>
      <c r="F201" s="136"/>
      <c r="G201" s="136"/>
      <c r="H201" s="137"/>
      <c r="I201" s="2"/>
      <c r="J201" s="30" t="s">
        <v>16</v>
      </c>
    </row>
    <row r="202" spans="1:10" ht="66" customHeight="1" x14ac:dyDescent="0.25">
      <c r="A202" s="164">
        <v>27</v>
      </c>
      <c r="B202" s="196" t="s">
        <v>170</v>
      </c>
      <c r="C202" s="141" t="s">
        <v>173</v>
      </c>
      <c r="D202" s="142"/>
      <c r="E202" s="142"/>
      <c r="F202" s="142"/>
      <c r="G202" s="142"/>
      <c r="H202" s="143"/>
      <c r="I202" s="2"/>
      <c r="J202" s="85"/>
    </row>
    <row r="203" spans="1:10" ht="30" customHeight="1" x14ac:dyDescent="0.25">
      <c r="A203" s="164"/>
      <c r="B203" s="196"/>
      <c r="C203" s="93" t="s">
        <v>40</v>
      </c>
      <c r="D203" s="144"/>
      <c r="E203" s="145"/>
      <c r="F203" s="145"/>
      <c r="G203" s="145"/>
      <c r="H203" s="146"/>
      <c r="I203" s="2"/>
      <c r="J203" s="2"/>
    </row>
    <row r="204" spans="1:10" ht="30" customHeight="1" x14ac:dyDescent="0.25">
      <c r="A204" s="164"/>
      <c r="B204" s="105">
        <f>+_NAS/NDT</f>
        <v>0</v>
      </c>
      <c r="C204" s="93" t="s">
        <v>0</v>
      </c>
      <c r="D204" s="147">
        <f>IF(_RS&gt;=0.5,4,2+4*_RS)</f>
        <v>2</v>
      </c>
      <c r="E204" s="148"/>
      <c r="F204" s="148"/>
      <c r="G204" s="148"/>
      <c r="H204" s="149"/>
      <c r="I204" s="2"/>
      <c r="J204" s="2"/>
    </row>
    <row r="205" spans="1:10" ht="30" customHeight="1" x14ac:dyDescent="0.25">
      <c r="A205" s="135"/>
      <c r="B205" s="136"/>
      <c r="C205" s="136"/>
      <c r="D205" s="136"/>
      <c r="E205" s="136"/>
      <c r="F205" s="136"/>
      <c r="G205" s="136"/>
      <c r="H205" s="137"/>
      <c r="I205" s="2"/>
      <c r="J205" s="15" t="s">
        <v>16</v>
      </c>
    </row>
    <row r="206" spans="1:10" ht="210" customHeight="1" x14ac:dyDescent="0.25">
      <c r="A206" s="164">
        <v>28</v>
      </c>
      <c r="B206" s="40" t="s">
        <v>171</v>
      </c>
      <c r="C206" s="114" t="s">
        <v>172</v>
      </c>
      <c r="D206" s="115"/>
      <c r="E206" s="115"/>
      <c r="F206" s="115"/>
      <c r="G206" s="115"/>
      <c r="H206" s="116"/>
      <c r="I206" s="2"/>
      <c r="J206" s="85"/>
    </row>
    <row r="207" spans="1:10" ht="30" customHeight="1" x14ac:dyDescent="0.3">
      <c r="A207" s="164"/>
      <c r="B207" s="105">
        <f>+(4*NA_+2*(NB_+NC_)+ND_)/NDT</f>
        <v>0</v>
      </c>
      <c r="C207" s="108" t="s">
        <v>36</v>
      </c>
      <c r="D207" s="123"/>
      <c r="E207" s="124"/>
      <c r="F207" s="124"/>
      <c r="G207" s="124"/>
      <c r="H207" s="125"/>
      <c r="I207" s="5"/>
      <c r="J207" s="3"/>
    </row>
    <row r="208" spans="1:10" ht="30" customHeight="1" x14ac:dyDescent="0.25">
      <c r="A208" s="164"/>
      <c r="B208" s="40"/>
      <c r="C208" s="108" t="s">
        <v>37</v>
      </c>
      <c r="D208" s="123"/>
      <c r="E208" s="124"/>
      <c r="F208" s="124"/>
      <c r="G208" s="124"/>
      <c r="H208" s="125"/>
      <c r="I208" s="2"/>
      <c r="J208" s="2"/>
    </row>
    <row r="209" spans="1:10" ht="30" customHeight="1" x14ac:dyDescent="0.25">
      <c r="A209" s="164"/>
      <c r="B209" s="40"/>
      <c r="C209" s="108" t="s">
        <v>38</v>
      </c>
      <c r="D209" s="123"/>
      <c r="E209" s="124"/>
      <c r="F209" s="124"/>
      <c r="G209" s="124"/>
      <c r="H209" s="125"/>
      <c r="I209" s="2"/>
      <c r="J209" s="2"/>
    </row>
    <row r="210" spans="1:10" ht="30" customHeight="1" x14ac:dyDescent="0.25">
      <c r="A210" s="164"/>
      <c r="B210" s="40"/>
      <c r="C210" s="108" t="s">
        <v>39</v>
      </c>
      <c r="D210" s="123"/>
      <c r="E210" s="124"/>
      <c r="F210" s="124"/>
      <c r="G210" s="124"/>
      <c r="H210" s="125"/>
      <c r="I210" s="2"/>
      <c r="J210" s="2"/>
    </row>
    <row r="211" spans="1:10" ht="30" customHeight="1" x14ac:dyDescent="0.25">
      <c r="A211" s="164"/>
      <c r="B211" s="40"/>
      <c r="C211" s="108" t="s">
        <v>50</v>
      </c>
      <c r="D211" s="126">
        <f>IF(RLP&gt;=1,4,2+2*RLP)</f>
        <v>2</v>
      </c>
      <c r="E211" s="127"/>
      <c r="F211" s="127"/>
      <c r="G211" s="127"/>
      <c r="H211" s="128"/>
      <c r="I211" s="2"/>
      <c r="J211" s="2"/>
    </row>
    <row r="212" spans="1:10" ht="30" customHeight="1" x14ac:dyDescent="0.25">
      <c r="A212" s="88"/>
      <c r="B212" s="111"/>
      <c r="C212" s="112"/>
      <c r="D212" s="112"/>
      <c r="E212" s="112"/>
      <c r="F212" s="112"/>
      <c r="G212" s="112"/>
      <c r="H212" s="113"/>
      <c r="I212" s="2"/>
      <c r="J212" s="15" t="s">
        <v>16</v>
      </c>
    </row>
    <row r="213" spans="1:10" ht="30" customHeight="1" x14ac:dyDescent="0.25">
      <c r="A213" s="164">
        <v>29</v>
      </c>
      <c r="B213" s="163" t="s">
        <v>52</v>
      </c>
      <c r="C213" s="114" t="s">
        <v>53</v>
      </c>
      <c r="D213" s="115"/>
      <c r="E213" s="115"/>
      <c r="F213" s="115"/>
      <c r="G213" s="115"/>
      <c r="H213" s="116"/>
      <c r="I213" s="2"/>
      <c r="J213" s="166"/>
    </row>
    <row r="214" spans="1:10" ht="39.9" customHeight="1" x14ac:dyDescent="0.25">
      <c r="A214" s="164"/>
      <c r="B214" s="163"/>
      <c r="C214" s="92">
        <v>4</v>
      </c>
      <c r="D214" s="114" t="s">
        <v>336</v>
      </c>
      <c r="E214" s="115"/>
      <c r="F214" s="115"/>
      <c r="G214" s="115"/>
      <c r="H214" s="116"/>
      <c r="I214" s="2"/>
      <c r="J214" s="166"/>
    </row>
    <row r="215" spans="1:10" ht="30" customHeight="1" x14ac:dyDescent="0.25">
      <c r="A215" s="164"/>
      <c r="B215" s="163"/>
      <c r="C215" s="92">
        <v>3</v>
      </c>
      <c r="D215" s="150" t="s">
        <v>337</v>
      </c>
      <c r="E215" s="151"/>
      <c r="F215" s="151"/>
      <c r="G215" s="151"/>
      <c r="H215" s="152"/>
      <c r="I215" s="2"/>
      <c r="J215" s="166"/>
    </row>
    <row r="216" spans="1:10" ht="30" customHeight="1" x14ac:dyDescent="0.25">
      <c r="A216" s="164"/>
      <c r="B216" s="163"/>
      <c r="C216" s="92">
        <v>2</v>
      </c>
      <c r="D216" s="114" t="s">
        <v>338</v>
      </c>
      <c r="E216" s="115"/>
      <c r="F216" s="115"/>
      <c r="G216" s="115"/>
      <c r="H216" s="116"/>
      <c r="I216" s="2"/>
      <c r="J216" s="2"/>
    </row>
    <row r="217" spans="1:10" ht="30" customHeight="1" x14ac:dyDescent="0.25">
      <c r="A217" s="164"/>
      <c r="B217" s="163"/>
      <c r="C217" s="92">
        <v>1</v>
      </c>
      <c r="D217" s="114" t="s">
        <v>339</v>
      </c>
      <c r="E217" s="115"/>
      <c r="F217" s="115"/>
      <c r="G217" s="115"/>
      <c r="H217" s="116"/>
      <c r="I217" s="2"/>
      <c r="J217" s="2"/>
    </row>
    <row r="218" spans="1:10" ht="30" customHeight="1" x14ac:dyDescent="0.25">
      <c r="A218" s="164"/>
      <c r="B218" s="163"/>
      <c r="C218" s="92">
        <v>0</v>
      </c>
      <c r="D218" s="114" t="s">
        <v>340</v>
      </c>
      <c r="E218" s="115"/>
      <c r="F218" s="115"/>
      <c r="G218" s="115"/>
      <c r="H218" s="116"/>
      <c r="I218" s="2"/>
      <c r="J218" s="2"/>
    </row>
    <row r="219" spans="1:10" ht="30" customHeight="1" x14ac:dyDescent="0.25">
      <c r="A219" s="164"/>
      <c r="B219" s="163"/>
      <c r="C219" s="92" t="s">
        <v>0</v>
      </c>
      <c r="D219" s="123"/>
      <c r="E219" s="124"/>
      <c r="F219" s="124"/>
      <c r="G219" s="124"/>
      <c r="H219" s="125"/>
      <c r="I219" s="2"/>
      <c r="J219" s="2"/>
    </row>
    <row r="220" spans="1:10" ht="30" customHeight="1" x14ac:dyDescent="0.25">
      <c r="A220" s="92"/>
      <c r="B220" s="86"/>
      <c r="C220" s="111"/>
      <c r="D220" s="112"/>
      <c r="E220" s="112"/>
      <c r="F220" s="112"/>
      <c r="G220" s="112"/>
      <c r="H220" s="113"/>
      <c r="I220" s="3"/>
      <c r="J220" s="15" t="s">
        <v>16</v>
      </c>
    </row>
    <row r="221" spans="1:10" ht="120" customHeight="1" x14ac:dyDescent="0.25">
      <c r="A221" s="164">
        <v>30</v>
      </c>
      <c r="B221" s="161" t="s">
        <v>54</v>
      </c>
      <c r="C221" s="114" t="s">
        <v>417</v>
      </c>
      <c r="D221" s="115"/>
      <c r="E221" s="115"/>
      <c r="F221" s="115"/>
      <c r="G221" s="115"/>
      <c r="H221" s="116"/>
      <c r="I221" s="3"/>
      <c r="J221" s="85"/>
    </row>
    <row r="222" spans="1:10" ht="50.1" customHeight="1" x14ac:dyDescent="0.25">
      <c r="A222" s="164"/>
      <c r="B222" s="161"/>
      <c r="C222" s="92">
        <v>4</v>
      </c>
      <c r="D222" s="114" t="s">
        <v>342</v>
      </c>
      <c r="E222" s="115"/>
      <c r="F222" s="115"/>
      <c r="G222" s="115"/>
      <c r="H222" s="116"/>
      <c r="I222" s="3"/>
      <c r="J222" s="3"/>
    </row>
    <row r="223" spans="1:10" ht="50.1" customHeight="1" x14ac:dyDescent="0.25">
      <c r="A223" s="164"/>
      <c r="B223" s="161"/>
      <c r="C223" s="92">
        <v>3</v>
      </c>
      <c r="D223" s="114" t="s">
        <v>343</v>
      </c>
      <c r="E223" s="115"/>
      <c r="F223" s="115"/>
      <c r="G223" s="115"/>
      <c r="H223" s="116"/>
      <c r="I223" s="3"/>
      <c r="J223" s="3"/>
    </row>
    <row r="224" spans="1:10" ht="50.1" customHeight="1" x14ac:dyDescent="0.25">
      <c r="A224" s="164"/>
      <c r="B224" s="161"/>
      <c r="C224" s="92">
        <v>2</v>
      </c>
      <c r="D224" s="114" t="s">
        <v>344</v>
      </c>
      <c r="E224" s="115"/>
      <c r="F224" s="115"/>
      <c r="G224" s="115"/>
      <c r="H224" s="116"/>
      <c r="I224" s="3"/>
      <c r="J224" s="3"/>
    </row>
    <row r="225" spans="1:13" ht="50.1" customHeight="1" x14ac:dyDescent="0.25">
      <c r="A225" s="164"/>
      <c r="B225" s="161"/>
      <c r="C225" s="92">
        <v>1</v>
      </c>
      <c r="D225" s="114" t="s">
        <v>345</v>
      </c>
      <c r="E225" s="115"/>
      <c r="F225" s="115"/>
      <c r="G225" s="115"/>
      <c r="H225" s="116"/>
      <c r="I225" s="3"/>
      <c r="J225" s="3"/>
    </row>
    <row r="226" spans="1:13" ht="50.1" customHeight="1" x14ac:dyDescent="0.25">
      <c r="A226" s="164"/>
      <c r="B226" s="161"/>
      <c r="C226" s="92">
        <v>0</v>
      </c>
      <c r="D226" s="114" t="s">
        <v>346</v>
      </c>
      <c r="E226" s="115"/>
      <c r="F226" s="115"/>
      <c r="G226" s="115"/>
      <c r="H226" s="116"/>
      <c r="I226" s="3"/>
      <c r="J226" s="3"/>
    </row>
    <row r="227" spans="1:13" ht="30" customHeight="1" x14ac:dyDescent="0.25">
      <c r="A227" s="164"/>
      <c r="B227" s="161"/>
      <c r="C227" s="92" t="s">
        <v>0</v>
      </c>
      <c r="D227" s="123"/>
      <c r="E227" s="124"/>
      <c r="F227" s="124"/>
      <c r="G227" s="124"/>
      <c r="H227" s="125"/>
      <c r="I227" s="3" t="s">
        <v>129</v>
      </c>
      <c r="J227" s="3"/>
    </row>
    <row r="228" spans="1:13" ht="30" customHeight="1" x14ac:dyDescent="0.25">
      <c r="A228" s="164"/>
      <c r="B228" s="161"/>
      <c r="C228" s="135"/>
      <c r="D228" s="136"/>
      <c r="E228" s="136"/>
      <c r="F228" s="136"/>
      <c r="G228" s="136"/>
      <c r="H228" s="137"/>
      <c r="I228" s="3"/>
      <c r="J228" s="36" t="s">
        <v>16</v>
      </c>
    </row>
    <row r="229" spans="1:13" ht="30" customHeight="1" x14ac:dyDescent="0.25">
      <c r="A229" s="164"/>
      <c r="B229" s="161"/>
      <c r="C229" s="138" t="s">
        <v>164</v>
      </c>
      <c r="D229" s="139"/>
      <c r="E229" s="139"/>
      <c r="F229" s="139"/>
      <c r="G229" s="139"/>
      <c r="H229" s="140"/>
      <c r="I229" s="3"/>
      <c r="J229" s="166"/>
    </row>
    <row r="230" spans="1:13" ht="90" customHeight="1" x14ac:dyDescent="0.25">
      <c r="A230" s="164"/>
      <c r="B230" s="161"/>
      <c r="C230" s="92">
        <v>4</v>
      </c>
      <c r="D230" s="114" t="s">
        <v>165</v>
      </c>
      <c r="E230" s="115"/>
      <c r="F230" s="115"/>
      <c r="G230" s="115"/>
      <c r="H230" s="116"/>
      <c r="I230" s="3"/>
      <c r="J230" s="166"/>
    </row>
    <row r="231" spans="1:13" ht="90" customHeight="1" x14ac:dyDescent="0.25">
      <c r="A231" s="164"/>
      <c r="B231" s="161"/>
      <c r="C231" s="92">
        <v>3</v>
      </c>
      <c r="D231" s="114" t="s">
        <v>166</v>
      </c>
      <c r="E231" s="115"/>
      <c r="F231" s="115"/>
      <c r="G231" s="115"/>
      <c r="H231" s="116"/>
      <c r="I231" s="3"/>
      <c r="J231" s="3"/>
    </row>
    <row r="232" spans="1:13" ht="60" customHeight="1" x14ac:dyDescent="0.25">
      <c r="A232" s="164"/>
      <c r="B232" s="161"/>
      <c r="C232" s="92">
        <v>2</v>
      </c>
      <c r="D232" s="114" t="s">
        <v>167</v>
      </c>
      <c r="E232" s="115"/>
      <c r="F232" s="115"/>
      <c r="G232" s="115"/>
      <c r="H232" s="116"/>
      <c r="I232" s="3"/>
      <c r="J232" s="3"/>
    </row>
    <row r="233" spans="1:13" ht="60" customHeight="1" x14ac:dyDescent="0.25">
      <c r="A233" s="164"/>
      <c r="B233" s="161"/>
      <c r="C233" s="92">
        <v>1</v>
      </c>
      <c r="D233" s="114" t="s">
        <v>168</v>
      </c>
      <c r="E233" s="115"/>
      <c r="F233" s="115"/>
      <c r="G233" s="115"/>
      <c r="H233" s="116"/>
      <c r="I233" s="3"/>
      <c r="J233" s="3"/>
    </row>
    <row r="234" spans="1:13" ht="30" customHeight="1" x14ac:dyDescent="0.25">
      <c r="A234" s="164"/>
      <c r="B234" s="161"/>
      <c r="C234" s="92">
        <v>0</v>
      </c>
      <c r="D234" s="114" t="s">
        <v>169</v>
      </c>
      <c r="E234" s="115"/>
      <c r="F234" s="115"/>
      <c r="G234" s="115"/>
      <c r="H234" s="116"/>
      <c r="I234" s="3"/>
      <c r="J234" s="3"/>
    </row>
    <row r="235" spans="1:13" ht="30" customHeight="1" x14ac:dyDescent="0.25">
      <c r="A235" s="164"/>
      <c r="B235" s="161"/>
      <c r="C235" s="92" t="s">
        <v>0</v>
      </c>
      <c r="D235" s="123"/>
      <c r="E235" s="124"/>
      <c r="F235" s="124"/>
      <c r="G235" s="124"/>
      <c r="H235" s="125"/>
      <c r="I235" s="3"/>
      <c r="J235" s="3"/>
    </row>
    <row r="236" spans="1:13" ht="30" customHeight="1" x14ac:dyDescent="0.25">
      <c r="A236" s="135"/>
      <c r="B236" s="136"/>
      <c r="C236" s="136"/>
      <c r="D236" s="136"/>
      <c r="E236" s="136"/>
      <c r="F236" s="136"/>
      <c r="G236" s="136"/>
      <c r="H236" s="137"/>
      <c r="I236" s="3"/>
      <c r="J236" s="2"/>
    </row>
    <row r="237" spans="1:13" ht="30" customHeight="1" x14ac:dyDescent="0.25">
      <c r="A237" s="165">
        <v>31</v>
      </c>
      <c r="B237" s="120" t="s">
        <v>115</v>
      </c>
      <c r="C237" s="121"/>
      <c r="D237" s="121"/>
      <c r="E237" s="121"/>
      <c r="F237" s="121"/>
      <c r="G237" s="121"/>
      <c r="H237" s="122"/>
      <c r="I237" s="4"/>
      <c r="J237" s="15" t="s">
        <v>16</v>
      </c>
    </row>
    <row r="238" spans="1:13" ht="60" customHeight="1" x14ac:dyDescent="0.25">
      <c r="A238" s="165"/>
      <c r="B238" s="163" t="s">
        <v>347</v>
      </c>
      <c r="C238" s="114" t="s">
        <v>108</v>
      </c>
      <c r="D238" s="115"/>
      <c r="E238" s="115"/>
      <c r="F238" s="115"/>
      <c r="G238" s="115"/>
      <c r="H238" s="116"/>
      <c r="I238" s="4"/>
      <c r="J238" s="166"/>
    </row>
    <row r="239" spans="1:13" ht="30" customHeight="1" x14ac:dyDescent="0.25">
      <c r="A239" s="165"/>
      <c r="B239" s="163"/>
      <c r="C239" s="92" t="s">
        <v>55</v>
      </c>
      <c r="D239" s="129"/>
      <c r="E239" s="130"/>
      <c r="F239" s="130"/>
      <c r="G239" s="130"/>
      <c r="H239" s="131"/>
      <c r="I239" s="4"/>
      <c r="J239" s="166"/>
    </row>
    <row r="240" spans="1:13" ht="30" customHeight="1" x14ac:dyDescent="0.25">
      <c r="A240" s="165"/>
      <c r="B240" s="163"/>
      <c r="C240" s="92" t="s">
        <v>0</v>
      </c>
      <c r="D240" s="126">
        <f>IF(DOP/MPS&gt;=20,4,DOP/MPS/5)</f>
        <v>0</v>
      </c>
      <c r="E240" s="127"/>
      <c r="F240" s="127"/>
      <c r="G240" s="127"/>
      <c r="H240" s="128"/>
      <c r="I240" s="12"/>
      <c r="J240" s="2"/>
      <c r="M240" s="70"/>
    </row>
    <row r="241" spans="1:13" ht="30" customHeight="1" x14ac:dyDescent="0.25">
      <c r="A241" s="165"/>
      <c r="B241" s="163"/>
      <c r="C241" s="111"/>
      <c r="D241" s="112"/>
      <c r="E241" s="112"/>
      <c r="F241" s="112"/>
      <c r="G241" s="112"/>
      <c r="H241" s="113"/>
      <c r="I241" s="12"/>
      <c r="J241" s="15" t="s">
        <v>16</v>
      </c>
    </row>
    <row r="242" spans="1:13" ht="30" customHeight="1" x14ac:dyDescent="0.25">
      <c r="A242" s="164">
        <v>32</v>
      </c>
      <c r="B242" s="162"/>
      <c r="C242" s="114" t="s">
        <v>56</v>
      </c>
      <c r="D242" s="115"/>
      <c r="E242" s="115"/>
      <c r="F242" s="115"/>
      <c r="G242" s="115"/>
      <c r="H242" s="116"/>
      <c r="I242" s="4"/>
      <c r="J242" s="166"/>
    </row>
    <row r="243" spans="1:13" ht="30" customHeight="1" x14ac:dyDescent="0.25">
      <c r="A243" s="164"/>
      <c r="B243" s="162"/>
      <c r="C243" s="92" t="s">
        <v>57</v>
      </c>
      <c r="D243" s="132"/>
      <c r="E243" s="133"/>
      <c r="F243" s="133"/>
      <c r="G243" s="133"/>
      <c r="H243" s="134"/>
      <c r="I243" s="2"/>
      <c r="J243" s="166"/>
      <c r="M243" s="70"/>
    </row>
    <row r="244" spans="1:13" ht="30" customHeight="1" x14ac:dyDescent="0.25">
      <c r="A244" s="164"/>
      <c r="B244" s="162"/>
      <c r="C244" s="92" t="s">
        <v>0</v>
      </c>
      <c r="D244" s="126">
        <f>IF(DPD/DTPS&gt;=10,4,2*DPD/DTPS/5)</f>
        <v>0</v>
      </c>
      <c r="E244" s="127"/>
      <c r="F244" s="127"/>
      <c r="G244" s="127"/>
      <c r="H244" s="128"/>
      <c r="I244" s="2"/>
      <c r="J244" s="2"/>
    </row>
    <row r="245" spans="1:13" ht="30" customHeight="1" x14ac:dyDescent="0.25">
      <c r="A245" s="164"/>
      <c r="B245" s="162"/>
      <c r="C245" s="111"/>
      <c r="D245" s="112"/>
      <c r="E245" s="112"/>
      <c r="F245" s="112"/>
      <c r="G245" s="112"/>
      <c r="H245" s="113"/>
      <c r="I245" s="2"/>
      <c r="J245" s="15" t="s">
        <v>16</v>
      </c>
    </row>
    <row r="246" spans="1:13" ht="30" customHeight="1" x14ac:dyDescent="0.25">
      <c r="A246" s="164">
        <v>33</v>
      </c>
      <c r="B246" s="162"/>
      <c r="C246" s="114" t="s">
        <v>58</v>
      </c>
      <c r="D246" s="115"/>
      <c r="E246" s="115"/>
      <c r="F246" s="115"/>
      <c r="G246" s="115"/>
      <c r="H246" s="116"/>
      <c r="I246" s="2"/>
      <c r="J246" s="166"/>
    </row>
    <row r="247" spans="1:13" ht="30" customHeight="1" x14ac:dyDescent="0.25">
      <c r="A247" s="164"/>
      <c r="B247" s="162"/>
      <c r="C247" s="92" t="s">
        <v>59</v>
      </c>
      <c r="D247" s="123"/>
      <c r="E247" s="124"/>
      <c r="F247" s="124"/>
      <c r="G247" s="124"/>
      <c r="H247" s="125"/>
      <c r="I247" s="2"/>
      <c r="J247" s="166"/>
    </row>
    <row r="248" spans="1:13" ht="30" customHeight="1" x14ac:dyDescent="0.25">
      <c r="A248" s="164"/>
      <c r="B248" s="162"/>
      <c r="C248" s="92" t="s">
        <v>0</v>
      </c>
      <c r="D248" s="126">
        <f>IF(DPkMD/DTPS&gt;=5,4,4*DPkMD/DTPS/5)</f>
        <v>0</v>
      </c>
      <c r="E248" s="127"/>
      <c r="F248" s="127"/>
      <c r="G248" s="127"/>
      <c r="H248" s="128"/>
      <c r="I248" s="2"/>
      <c r="J248" s="2"/>
    </row>
    <row r="249" spans="1:13" ht="30" customHeight="1" x14ac:dyDescent="0.25">
      <c r="A249" s="164"/>
      <c r="B249" s="162"/>
      <c r="C249" s="111"/>
      <c r="D249" s="112"/>
      <c r="E249" s="112"/>
      <c r="F249" s="112"/>
      <c r="G249" s="112"/>
      <c r="H249" s="113"/>
      <c r="I249" s="2"/>
      <c r="J249" s="15" t="s">
        <v>16</v>
      </c>
    </row>
    <row r="250" spans="1:13" ht="60" customHeight="1" x14ac:dyDescent="0.25">
      <c r="A250" s="164">
        <v>34</v>
      </c>
      <c r="B250" s="162"/>
      <c r="C250" s="114" t="s">
        <v>348</v>
      </c>
      <c r="D250" s="115"/>
      <c r="E250" s="115"/>
      <c r="F250" s="115"/>
      <c r="G250" s="115"/>
      <c r="H250" s="116"/>
      <c r="I250" s="4"/>
      <c r="J250" s="166"/>
    </row>
    <row r="251" spans="1:13" ht="60" customHeight="1" x14ac:dyDescent="0.25">
      <c r="A251" s="164"/>
      <c r="B251" s="162"/>
      <c r="C251" s="92">
        <v>4</v>
      </c>
      <c r="D251" s="114" t="s">
        <v>174</v>
      </c>
      <c r="E251" s="115"/>
      <c r="F251" s="115"/>
      <c r="G251" s="115"/>
      <c r="H251" s="116"/>
      <c r="I251" s="2"/>
      <c r="J251" s="166"/>
    </row>
    <row r="252" spans="1:13" ht="60" customHeight="1" x14ac:dyDescent="0.25">
      <c r="A252" s="164"/>
      <c r="B252" s="162"/>
      <c r="C252" s="92">
        <v>3</v>
      </c>
      <c r="D252" s="114" t="s">
        <v>175</v>
      </c>
      <c r="E252" s="115"/>
      <c r="F252" s="115"/>
      <c r="G252" s="115"/>
      <c r="H252" s="116"/>
      <c r="I252" s="2"/>
      <c r="J252" s="166"/>
    </row>
    <row r="253" spans="1:13" ht="39" customHeight="1" x14ac:dyDescent="0.25">
      <c r="A253" s="164"/>
      <c r="B253" s="162"/>
      <c r="C253" s="92">
        <v>2</v>
      </c>
      <c r="D253" s="114" t="s">
        <v>176</v>
      </c>
      <c r="E253" s="115"/>
      <c r="F253" s="115"/>
      <c r="G253" s="115"/>
      <c r="H253" s="116"/>
      <c r="I253" s="2"/>
      <c r="J253" s="166"/>
    </row>
    <row r="254" spans="1:13" ht="39" customHeight="1" x14ac:dyDescent="0.25">
      <c r="A254" s="164"/>
      <c r="B254" s="162"/>
      <c r="C254" s="92">
        <v>1</v>
      </c>
      <c r="D254" s="114" t="s">
        <v>177</v>
      </c>
      <c r="E254" s="115"/>
      <c r="F254" s="115"/>
      <c r="G254" s="115"/>
      <c r="H254" s="116"/>
      <c r="I254" s="2"/>
      <c r="J254" s="2"/>
    </row>
    <row r="255" spans="1:13" ht="30" customHeight="1" x14ac:dyDescent="0.25">
      <c r="A255" s="164"/>
      <c r="B255" s="162"/>
      <c r="C255" s="92">
        <v>0</v>
      </c>
      <c r="D255" s="114" t="s">
        <v>178</v>
      </c>
      <c r="E255" s="115"/>
      <c r="F255" s="115"/>
      <c r="G255" s="115"/>
      <c r="H255" s="116"/>
      <c r="I255" s="2"/>
      <c r="J255" s="2"/>
    </row>
    <row r="256" spans="1:13" ht="30" customHeight="1" x14ac:dyDescent="0.25">
      <c r="A256" s="164"/>
      <c r="B256" s="162"/>
      <c r="C256" s="92" t="s">
        <v>0</v>
      </c>
      <c r="D256" s="123"/>
      <c r="E256" s="124"/>
      <c r="F256" s="124"/>
      <c r="G256" s="124"/>
      <c r="H256" s="125"/>
      <c r="I256" s="2"/>
      <c r="J256" s="2"/>
    </row>
    <row r="257" spans="1:10" ht="30" customHeight="1" x14ac:dyDescent="0.25">
      <c r="A257" s="164"/>
      <c r="B257" s="162"/>
      <c r="C257" s="111"/>
      <c r="D257" s="112"/>
      <c r="E257" s="112"/>
      <c r="F257" s="112"/>
      <c r="G257" s="112"/>
      <c r="H257" s="113"/>
      <c r="I257" s="2"/>
      <c r="J257" s="15" t="s">
        <v>16</v>
      </c>
    </row>
    <row r="258" spans="1:10" ht="30" customHeight="1" x14ac:dyDescent="0.25">
      <c r="A258" s="164">
        <v>35</v>
      </c>
      <c r="B258" s="162"/>
      <c r="C258" s="114" t="s">
        <v>179</v>
      </c>
      <c r="D258" s="115"/>
      <c r="E258" s="115"/>
      <c r="F258" s="115"/>
      <c r="G258" s="115"/>
      <c r="H258" s="116"/>
      <c r="I258" s="4"/>
      <c r="J258" s="166"/>
    </row>
    <row r="259" spans="1:10" ht="60" customHeight="1" x14ac:dyDescent="0.25">
      <c r="A259" s="164"/>
      <c r="B259" s="162"/>
      <c r="C259" s="92">
        <v>4</v>
      </c>
      <c r="D259" s="114" t="s">
        <v>180</v>
      </c>
      <c r="E259" s="115"/>
      <c r="F259" s="115"/>
      <c r="G259" s="115"/>
      <c r="H259" s="116"/>
      <c r="I259" s="2"/>
      <c r="J259" s="166"/>
    </row>
    <row r="260" spans="1:10" ht="30" customHeight="1" x14ac:dyDescent="0.25">
      <c r="A260" s="164"/>
      <c r="B260" s="162"/>
      <c r="C260" s="92">
        <v>3</v>
      </c>
      <c r="D260" s="114" t="s">
        <v>181</v>
      </c>
      <c r="E260" s="115"/>
      <c r="F260" s="115"/>
      <c r="G260" s="115"/>
      <c r="H260" s="116"/>
      <c r="I260" s="2"/>
      <c r="J260" s="2"/>
    </row>
    <row r="261" spans="1:10" ht="30" customHeight="1" x14ac:dyDescent="0.25">
      <c r="A261" s="164"/>
      <c r="B261" s="162"/>
      <c r="C261" s="92">
        <v>2</v>
      </c>
      <c r="D261" s="114" t="s">
        <v>182</v>
      </c>
      <c r="E261" s="115"/>
      <c r="F261" s="115"/>
      <c r="G261" s="115"/>
      <c r="H261" s="116"/>
      <c r="I261" s="2"/>
      <c r="J261" s="2"/>
    </row>
    <row r="262" spans="1:10" ht="30" customHeight="1" x14ac:dyDescent="0.25">
      <c r="A262" s="164"/>
      <c r="B262" s="162"/>
      <c r="C262" s="92">
        <v>1</v>
      </c>
      <c r="D262" s="114" t="s">
        <v>183</v>
      </c>
      <c r="E262" s="115"/>
      <c r="F262" s="115"/>
      <c r="G262" s="115"/>
      <c r="H262" s="116"/>
      <c r="I262" s="2"/>
      <c r="J262" s="2"/>
    </row>
    <row r="263" spans="1:10" ht="30" customHeight="1" x14ac:dyDescent="0.25">
      <c r="A263" s="164"/>
      <c r="B263" s="162"/>
      <c r="C263" s="92">
        <v>0</v>
      </c>
      <c r="D263" s="114" t="s">
        <v>184</v>
      </c>
      <c r="E263" s="115"/>
      <c r="F263" s="115"/>
      <c r="G263" s="115"/>
      <c r="H263" s="116"/>
      <c r="I263" s="2"/>
      <c r="J263" s="2"/>
    </row>
    <row r="264" spans="1:10" ht="30" customHeight="1" x14ac:dyDescent="0.25">
      <c r="A264" s="164"/>
      <c r="B264" s="162"/>
      <c r="C264" s="92" t="s">
        <v>0</v>
      </c>
      <c r="D264" s="123"/>
      <c r="E264" s="124"/>
      <c r="F264" s="124"/>
      <c r="G264" s="124"/>
      <c r="H264" s="125"/>
      <c r="I264" s="2"/>
      <c r="J264" s="2"/>
    </row>
    <row r="265" spans="1:10" ht="30" customHeight="1" x14ac:dyDescent="0.25">
      <c r="A265" s="164"/>
      <c r="B265" s="162"/>
      <c r="C265" s="111"/>
      <c r="D265" s="112"/>
      <c r="E265" s="112"/>
      <c r="F265" s="112"/>
      <c r="G265" s="112"/>
      <c r="H265" s="113"/>
      <c r="I265" s="2"/>
      <c r="J265" s="15" t="s">
        <v>16</v>
      </c>
    </row>
    <row r="266" spans="1:10" ht="30" customHeight="1" x14ac:dyDescent="0.25">
      <c r="A266" s="164">
        <v>36</v>
      </c>
      <c r="B266" s="177" t="s">
        <v>13</v>
      </c>
      <c r="C266" s="114" t="s">
        <v>349</v>
      </c>
      <c r="D266" s="115"/>
      <c r="E266" s="115"/>
      <c r="F266" s="115"/>
      <c r="G266" s="115"/>
      <c r="H266" s="116"/>
      <c r="I266" s="3"/>
      <c r="J266" s="166"/>
    </row>
    <row r="267" spans="1:10" ht="60" customHeight="1" x14ac:dyDescent="0.25">
      <c r="A267" s="164"/>
      <c r="B267" s="177"/>
      <c r="C267" s="92">
        <v>4</v>
      </c>
      <c r="D267" s="114" t="s">
        <v>350</v>
      </c>
      <c r="E267" s="115"/>
      <c r="F267" s="115"/>
      <c r="G267" s="115"/>
      <c r="H267" s="116"/>
      <c r="I267" s="3"/>
      <c r="J267" s="166"/>
    </row>
    <row r="268" spans="1:10" ht="39.9" customHeight="1" x14ac:dyDescent="0.25">
      <c r="A268" s="164"/>
      <c r="B268" s="177"/>
      <c r="C268" s="92">
        <v>3</v>
      </c>
      <c r="D268" s="114" t="s">
        <v>351</v>
      </c>
      <c r="E268" s="115"/>
      <c r="F268" s="115"/>
      <c r="G268" s="115"/>
      <c r="H268" s="116"/>
      <c r="I268" s="3"/>
      <c r="J268" s="3"/>
    </row>
    <row r="269" spans="1:10" ht="37.5" customHeight="1" x14ac:dyDescent="0.25">
      <c r="A269" s="164"/>
      <c r="B269" s="177"/>
      <c r="C269" s="92">
        <v>2</v>
      </c>
      <c r="D269" s="114" t="s">
        <v>60</v>
      </c>
      <c r="E269" s="115"/>
      <c r="F269" s="115"/>
      <c r="G269" s="115"/>
      <c r="H269" s="116"/>
      <c r="I269" s="3"/>
      <c r="J269" s="3"/>
    </row>
    <row r="270" spans="1:10" ht="42.75" customHeight="1" x14ac:dyDescent="0.25">
      <c r="A270" s="164"/>
      <c r="B270" s="177"/>
      <c r="C270" s="92">
        <v>1</v>
      </c>
      <c r="D270" s="114" t="s">
        <v>352</v>
      </c>
      <c r="E270" s="115"/>
      <c r="F270" s="115"/>
      <c r="G270" s="115"/>
      <c r="H270" s="116"/>
      <c r="I270" s="3"/>
      <c r="J270" s="3"/>
    </row>
    <row r="271" spans="1:10" ht="30" customHeight="1" x14ac:dyDescent="0.25">
      <c r="A271" s="164"/>
      <c r="B271" s="177"/>
      <c r="C271" s="92">
        <v>0</v>
      </c>
      <c r="D271" s="114" t="s">
        <v>185</v>
      </c>
      <c r="E271" s="115"/>
      <c r="F271" s="115"/>
      <c r="G271" s="115"/>
      <c r="H271" s="116"/>
      <c r="I271" s="3"/>
      <c r="J271" s="3"/>
    </row>
    <row r="272" spans="1:10" ht="30" customHeight="1" x14ac:dyDescent="0.25">
      <c r="A272" s="164"/>
      <c r="B272" s="177"/>
      <c r="C272" s="92" t="s">
        <v>0</v>
      </c>
      <c r="D272" s="123"/>
      <c r="E272" s="124"/>
      <c r="F272" s="124"/>
      <c r="G272" s="124"/>
      <c r="H272" s="125"/>
      <c r="I272" s="3"/>
      <c r="J272" s="3"/>
    </row>
    <row r="273" spans="1:10" ht="30" customHeight="1" x14ac:dyDescent="0.25">
      <c r="A273" s="111"/>
      <c r="B273" s="112"/>
      <c r="C273" s="112"/>
      <c r="D273" s="112"/>
      <c r="E273" s="112"/>
      <c r="F273" s="112"/>
      <c r="G273" s="112"/>
      <c r="H273" s="113"/>
      <c r="I273" s="3"/>
      <c r="J273" s="2"/>
    </row>
    <row r="274" spans="1:10" ht="30" customHeight="1" x14ac:dyDescent="0.25">
      <c r="A274" s="165">
        <v>37</v>
      </c>
      <c r="B274" s="120" t="s">
        <v>116</v>
      </c>
      <c r="C274" s="121"/>
      <c r="D274" s="121"/>
      <c r="E274" s="121"/>
      <c r="F274" s="121"/>
      <c r="G274" s="121"/>
      <c r="H274" s="122"/>
      <c r="I274" s="2"/>
      <c r="J274" s="15" t="s">
        <v>16</v>
      </c>
    </row>
    <row r="275" spans="1:10" ht="30" customHeight="1" x14ac:dyDescent="0.25">
      <c r="A275" s="165"/>
      <c r="B275" s="177" t="s">
        <v>109</v>
      </c>
      <c r="C275" s="117" t="s">
        <v>186</v>
      </c>
      <c r="D275" s="118"/>
      <c r="E275" s="118"/>
      <c r="F275" s="118"/>
      <c r="G275" s="118"/>
      <c r="H275" s="119"/>
      <c r="I275" s="2"/>
      <c r="J275" s="166"/>
    </row>
    <row r="276" spans="1:10" ht="69.75" customHeight="1" x14ac:dyDescent="0.25">
      <c r="A276" s="165"/>
      <c r="B276" s="177"/>
      <c r="C276" s="92">
        <v>4</v>
      </c>
      <c r="D276" s="117" t="s">
        <v>187</v>
      </c>
      <c r="E276" s="118"/>
      <c r="F276" s="118"/>
      <c r="G276" s="118"/>
      <c r="H276" s="119"/>
      <c r="I276" s="2"/>
      <c r="J276" s="166"/>
    </row>
    <row r="277" spans="1:10" ht="45.75" customHeight="1" x14ac:dyDescent="0.25">
      <c r="A277" s="165"/>
      <c r="B277" s="177"/>
      <c r="C277" s="92">
        <v>3</v>
      </c>
      <c r="D277" s="117" t="s">
        <v>188</v>
      </c>
      <c r="E277" s="118"/>
      <c r="F277" s="118"/>
      <c r="G277" s="118"/>
      <c r="H277" s="119"/>
      <c r="I277" s="2"/>
      <c r="J277" s="166"/>
    </row>
    <row r="278" spans="1:10" ht="30" customHeight="1" x14ac:dyDescent="0.25">
      <c r="A278" s="165"/>
      <c r="B278" s="177"/>
      <c r="C278" s="92">
        <v>2</v>
      </c>
      <c r="D278" s="117" t="s">
        <v>189</v>
      </c>
      <c r="E278" s="118"/>
      <c r="F278" s="118"/>
      <c r="G278" s="118"/>
      <c r="H278" s="119"/>
      <c r="I278" s="2"/>
      <c r="J278" s="2"/>
    </row>
    <row r="279" spans="1:10" ht="30" customHeight="1" x14ac:dyDescent="0.25">
      <c r="A279" s="165"/>
      <c r="B279" s="177"/>
      <c r="C279" s="92">
        <v>1</v>
      </c>
      <c r="D279" s="117" t="s">
        <v>190</v>
      </c>
      <c r="E279" s="118"/>
      <c r="F279" s="118"/>
      <c r="G279" s="118"/>
      <c r="H279" s="119"/>
      <c r="I279" s="2"/>
      <c r="J279" s="2"/>
    </row>
    <row r="280" spans="1:10" ht="30" customHeight="1" x14ac:dyDescent="0.25">
      <c r="A280" s="165"/>
      <c r="B280" s="177"/>
      <c r="C280" s="92">
        <v>0</v>
      </c>
      <c r="D280" s="117" t="s">
        <v>353</v>
      </c>
      <c r="E280" s="118"/>
      <c r="F280" s="118"/>
      <c r="G280" s="118"/>
      <c r="H280" s="119"/>
      <c r="I280" s="2"/>
      <c r="J280" s="2"/>
    </row>
    <row r="281" spans="1:10" ht="30" customHeight="1" x14ac:dyDescent="0.25">
      <c r="A281" s="165"/>
      <c r="B281" s="177"/>
      <c r="C281" s="92" t="s">
        <v>0</v>
      </c>
      <c r="D281" s="123"/>
      <c r="E281" s="124"/>
      <c r="F281" s="124"/>
      <c r="G281" s="124"/>
      <c r="H281" s="125"/>
      <c r="I281" s="2"/>
      <c r="J281" s="2"/>
    </row>
    <row r="282" spans="1:10" ht="30" customHeight="1" x14ac:dyDescent="0.25">
      <c r="A282" s="165"/>
      <c r="B282" s="177"/>
      <c r="C282" s="111"/>
      <c r="D282" s="112"/>
      <c r="E282" s="112"/>
      <c r="F282" s="112"/>
      <c r="G282" s="112"/>
      <c r="H282" s="113"/>
      <c r="I282" s="3"/>
      <c r="J282" s="15" t="s">
        <v>16</v>
      </c>
    </row>
    <row r="283" spans="1:10" ht="45" customHeight="1" x14ac:dyDescent="0.25">
      <c r="A283" s="165"/>
      <c r="B283" s="177"/>
      <c r="C283" s="114" t="s">
        <v>191</v>
      </c>
      <c r="D283" s="115"/>
      <c r="E283" s="115"/>
      <c r="F283" s="115"/>
      <c r="G283" s="115"/>
      <c r="H283" s="116"/>
      <c r="I283" s="3"/>
      <c r="J283" s="166"/>
    </row>
    <row r="284" spans="1:10" ht="39.9" customHeight="1" x14ac:dyDescent="0.25">
      <c r="A284" s="165"/>
      <c r="B284" s="177"/>
      <c r="C284" s="92">
        <v>4</v>
      </c>
      <c r="D284" s="117" t="s">
        <v>192</v>
      </c>
      <c r="E284" s="118"/>
      <c r="F284" s="118"/>
      <c r="G284" s="118"/>
      <c r="H284" s="119"/>
      <c r="I284" s="2"/>
      <c r="J284" s="166"/>
    </row>
    <row r="285" spans="1:10" ht="39.9" customHeight="1" x14ac:dyDescent="0.25">
      <c r="A285" s="165"/>
      <c r="B285" s="177"/>
      <c r="C285" s="108">
        <v>3</v>
      </c>
      <c r="D285" s="117" t="s">
        <v>193</v>
      </c>
      <c r="E285" s="118"/>
      <c r="F285" s="118"/>
      <c r="G285" s="118"/>
      <c r="H285" s="119"/>
      <c r="I285" s="2"/>
      <c r="J285" s="166"/>
    </row>
    <row r="286" spans="1:10" ht="30" customHeight="1" x14ac:dyDescent="0.25">
      <c r="A286" s="165"/>
      <c r="B286" s="177"/>
      <c r="C286" s="92">
        <v>2</v>
      </c>
      <c r="D286" s="117" t="s">
        <v>194</v>
      </c>
      <c r="E286" s="118"/>
      <c r="F286" s="118"/>
      <c r="G286" s="118"/>
      <c r="H286" s="119"/>
      <c r="I286" s="2"/>
      <c r="J286" s="166"/>
    </row>
    <row r="287" spans="1:10" ht="30" customHeight="1" x14ac:dyDescent="0.25">
      <c r="A287" s="165"/>
      <c r="B287" s="177"/>
      <c r="C287" s="92">
        <v>1</v>
      </c>
      <c r="D287" s="117" t="s">
        <v>61</v>
      </c>
      <c r="E287" s="118"/>
      <c r="F287" s="118"/>
      <c r="G287" s="118"/>
      <c r="H287" s="119"/>
      <c r="I287" s="2"/>
      <c r="J287" s="2"/>
    </row>
    <row r="288" spans="1:10" ht="30" customHeight="1" x14ac:dyDescent="0.25">
      <c r="A288" s="165"/>
      <c r="B288" s="177"/>
      <c r="C288" s="92">
        <v>0</v>
      </c>
      <c r="D288" s="117" t="s">
        <v>62</v>
      </c>
      <c r="E288" s="118"/>
      <c r="F288" s="118"/>
      <c r="G288" s="118"/>
      <c r="H288" s="119"/>
      <c r="I288" s="2"/>
      <c r="J288" s="2"/>
    </row>
    <row r="289" spans="1:10" ht="30" customHeight="1" x14ac:dyDescent="0.25">
      <c r="A289" s="165"/>
      <c r="B289" s="177"/>
      <c r="C289" s="92" t="s">
        <v>0</v>
      </c>
      <c r="D289" s="123"/>
      <c r="E289" s="124"/>
      <c r="F289" s="124"/>
      <c r="G289" s="124"/>
      <c r="H289" s="125"/>
      <c r="I289" s="2"/>
      <c r="J289" s="2"/>
    </row>
    <row r="290" spans="1:10" ht="30" customHeight="1" x14ac:dyDescent="0.25">
      <c r="A290" s="165"/>
      <c r="B290" s="177"/>
      <c r="C290" s="114"/>
      <c r="D290" s="115"/>
      <c r="E290" s="115"/>
      <c r="F290" s="115"/>
      <c r="G290" s="115"/>
      <c r="H290" s="116"/>
      <c r="I290" s="2"/>
      <c r="J290" s="15" t="s">
        <v>16</v>
      </c>
    </row>
    <row r="291" spans="1:10" ht="30" customHeight="1" x14ac:dyDescent="0.25">
      <c r="A291" s="165"/>
      <c r="B291" s="177"/>
      <c r="C291" s="114" t="s">
        <v>354</v>
      </c>
      <c r="D291" s="115"/>
      <c r="E291" s="115"/>
      <c r="F291" s="115"/>
      <c r="G291" s="115"/>
      <c r="H291" s="116"/>
      <c r="I291" s="3"/>
      <c r="J291" s="166"/>
    </row>
    <row r="292" spans="1:10" ht="60" customHeight="1" x14ac:dyDescent="0.25">
      <c r="A292" s="165"/>
      <c r="B292" s="177"/>
      <c r="C292" s="92">
        <v>4</v>
      </c>
      <c r="D292" s="114" t="s">
        <v>355</v>
      </c>
      <c r="E292" s="115"/>
      <c r="F292" s="115"/>
      <c r="G292" s="115"/>
      <c r="H292" s="116"/>
      <c r="I292" s="3"/>
      <c r="J292" s="166"/>
    </row>
    <row r="293" spans="1:10" ht="60" customHeight="1" x14ac:dyDescent="0.25">
      <c r="A293" s="165"/>
      <c r="B293" s="177"/>
      <c r="C293" s="92">
        <v>3</v>
      </c>
      <c r="D293" s="114" t="s">
        <v>356</v>
      </c>
      <c r="E293" s="115"/>
      <c r="F293" s="115"/>
      <c r="G293" s="115"/>
      <c r="H293" s="116"/>
      <c r="I293" s="3"/>
      <c r="J293" s="3"/>
    </row>
    <row r="294" spans="1:10" ht="60" customHeight="1" x14ac:dyDescent="0.25">
      <c r="A294" s="165"/>
      <c r="B294" s="177"/>
      <c r="C294" s="92">
        <v>2</v>
      </c>
      <c r="D294" s="114" t="s">
        <v>357</v>
      </c>
      <c r="E294" s="115"/>
      <c r="F294" s="115"/>
      <c r="G294" s="115"/>
      <c r="H294" s="116"/>
      <c r="I294" s="3"/>
      <c r="J294" s="3"/>
    </row>
    <row r="295" spans="1:10" ht="30" customHeight="1" x14ac:dyDescent="0.25">
      <c r="A295" s="165"/>
      <c r="B295" s="177"/>
      <c r="C295" s="92">
        <v>1</v>
      </c>
      <c r="D295" s="114" t="s">
        <v>358</v>
      </c>
      <c r="E295" s="115"/>
      <c r="F295" s="115"/>
      <c r="G295" s="115"/>
      <c r="H295" s="116"/>
      <c r="I295" s="3"/>
      <c r="J295" s="3"/>
    </row>
    <row r="296" spans="1:10" ht="30" customHeight="1" x14ac:dyDescent="0.25">
      <c r="A296" s="165"/>
      <c r="B296" s="177"/>
      <c r="C296" s="92"/>
      <c r="D296" s="114" t="s">
        <v>359</v>
      </c>
      <c r="E296" s="115"/>
      <c r="F296" s="115"/>
      <c r="G296" s="115"/>
      <c r="H296" s="116"/>
      <c r="I296" s="3"/>
      <c r="J296" s="3"/>
    </row>
    <row r="297" spans="1:10" ht="30" customHeight="1" x14ac:dyDescent="0.25">
      <c r="A297" s="165"/>
      <c r="B297" s="177"/>
      <c r="C297" s="92" t="s">
        <v>0</v>
      </c>
      <c r="D297" s="123"/>
      <c r="E297" s="124"/>
      <c r="F297" s="124"/>
      <c r="G297" s="124"/>
      <c r="H297" s="125"/>
      <c r="I297" s="3"/>
      <c r="J297" s="2"/>
    </row>
    <row r="298" spans="1:10" ht="30" customHeight="1" x14ac:dyDescent="0.25">
      <c r="A298" s="94"/>
      <c r="B298" s="89"/>
      <c r="C298" s="158"/>
      <c r="D298" s="159"/>
      <c r="E298" s="159"/>
      <c r="F298" s="159"/>
      <c r="G298" s="159"/>
      <c r="H298" s="160"/>
      <c r="I298" s="3"/>
      <c r="J298" s="15" t="s">
        <v>16</v>
      </c>
    </row>
    <row r="299" spans="1:10" ht="39.9" customHeight="1" x14ac:dyDescent="0.25">
      <c r="A299" s="164">
        <v>38</v>
      </c>
      <c r="B299" s="161" t="s">
        <v>63</v>
      </c>
      <c r="C299" s="114" t="s">
        <v>195</v>
      </c>
      <c r="D299" s="115"/>
      <c r="E299" s="115"/>
      <c r="F299" s="115"/>
      <c r="G299" s="115"/>
      <c r="H299" s="116"/>
      <c r="I299" s="3"/>
      <c r="J299" s="85"/>
    </row>
    <row r="300" spans="1:10" ht="69.900000000000006" customHeight="1" x14ac:dyDescent="0.25">
      <c r="A300" s="164"/>
      <c r="B300" s="161"/>
      <c r="C300" s="92">
        <v>4</v>
      </c>
      <c r="D300" s="114" t="s">
        <v>196</v>
      </c>
      <c r="E300" s="115"/>
      <c r="F300" s="115"/>
      <c r="G300" s="115"/>
      <c r="H300" s="116"/>
      <c r="I300" s="3"/>
      <c r="J300" s="3"/>
    </row>
    <row r="301" spans="1:10" ht="60" customHeight="1" x14ac:dyDescent="0.25">
      <c r="A301" s="164"/>
      <c r="B301" s="161"/>
      <c r="C301" s="92">
        <v>3</v>
      </c>
      <c r="D301" s="114" t="s">
        <v>197</v>
      </c>
      <c r="E301" s="115"/>
      <c r="F301" s="115"/>
      <c r="G301" s="115"/>
      <c r="H301" s="116"/>
      <c r="I301" s="3"/>
      <c r="J301" s="3"/>
    </row>
    <row r="302" spans="1:10" ht="45" customHeight="1" x14ac:dyDescent="0.25">
      <c r="A302" s="164"/>
      <c r="B302" s="161"/>
      <c r="C302" s="92">
        <v>2</v>
      </c>
      <c r="D302" s="114" t="s">
        <v>198</v>
      </c>
      <c r="E302" s="115"/>
      <c r="F302" s="115"/>
      <c r="G302" s="115"/>
      <c r="H302" s="116"/>
      <c r="I302" s="3"/>
      <c r="J302" s="3"/>
    </row>
    <row r="303" spans="1:10" ht="30" customHeight="1" x14ac:dyDescent="0.25">
      <c r="A303" s="164"/>
      <c r="B303" s="161"/>
      <c r="C303" s="92">
        <v>1</v>
      </c>
      <c r="D303" s="114" t="s">
        <v>199</v>
      </c>
      <c r="E303" s="115"/>
      <c r="F303" s="115"/>
      <c r="G303" s="115"/>
      <c r="H303" s="116"/>
      <c r="I303" s="3"/>
      <c r="J303" s="3"/>
    </row>
    <row r="304" spans="1:10" ht="30" customHeight="1" x14ac:dyDescent="0.25">
      <c r="A304" s="164"/>
      <c r="B304" s="161"/>
      <c r="C304" s="92"/>
      <c r="D304" s="114" t="s">
        <v>240</v>
      </c>
      <c r="E304" s="115"/>
      <c r="F304" s="115"/>
      <c r="G304" s="115"/>
      <c r="H304" s="116"/>
      <c r="I304" s="3"/>
      <c r="J304" s="3"/>
    </row>
    <row r="305" spans="1:10" ht="30" customHeight="1" x14ac:dyDescent="0.25">
      <c r="A305" s="164"/>
      <c r="B305" s="161"/>
      <c r="C305" s="92" t="s">
        <v>0</v>
      </c>
      <c r="D305" s="123"/>
      <c r="E305" s="124"/>
      <c r="F305" s="124"/>
      <c r="G305" s="124"/>
      <c r="H305" s="125"/>
      <c r="I305" s="3"/>
      <c r="J305" s="2"/>
    </row>
    <row r="306" spans="1:10" ht="30" customHeight="1" x14ac:dyDescent="0.25">
      <c r="A306" s="92"/>
      <c r="B306" s="86"/>
      <c r="C306" s="111"/>
      <c r="D306" s="112"/>
      <c r="E306" s="112"/>
      <c r="F306" s="112"/>
      <c r="G306" s="112"/>
      <c r="H306" s="113"/>
      <c r="I306" s="3"/>
      <c r="J306" s="15" t="s">
        <v>16</v>
      </c>
    </row>
    <row r="307" spans="1:10" ht="30" customHeight="1" x14ac:dyDescent="0.25">
      <c r="A307" s="164">
        <v>39</v>
      </c>
      <c r="B307" s="177" t="s">
        <v>64</v>
      </c>
      <c r="C307" s="114" t="s">
        <v>65</v>
      </c>
      <c r="D307" s="115"/>
      <c r="E307" s="115"/>
      <c r="F307" s="115"/>
      <c r="G307" s="115"/>
      <c r="H307" s="116"/>
      <c r="I307" s="3"/>
      <c r="J307" s="166"/>
    </row>
    <row r="308" spans="1:10" ht="69.900000000000006" customHeight="1" x14ac:dyDescent="0.25">
      <c r="A308" s="164"/>
      <c r="B308" s="177"/>
      <c r="C308" s="92">
        <v>4</v>
      </c>
      <c r="D308" s="114" t="s">
        <v>360</v>
      </c>
      <c r="E308" s="115"/>
      <c r="F308" s="115"/>
      <c r="G308" s="115"/>
      <c r="H308" s="116"/>
      <c r="I308" s="3"/>
      <c r="J308" s="166"/>
    </row>
    <row r="309" spans="1:10" ht="75" customHeight="1" x14ac:dyDescent="0.25">
      <c r="A309" s="164"/>
      <c r="B309" s="177"/>
      <c r="C309" s="92">
        <v>3</v>
      </c>
      <c r="D309" s="114" t="s">
        <v>361</v>
      </c>
      <c r="E309" s="115"/>
      <c r="F309" s="115"/>
      <c r="G309" s="115"/>
      <c r="H309" s="116"/>
      <c r="I309" s="3"/>
      <c r="J309" s="3"/>
    </row>
    <row r="310" spans="1:10" ht="65.099999999999994" customHeight="1" x14ac:dyDescent="0.25">
      <c r="A310" s="164"/>
      <c r="B310" s="177"/>
      <c r="C310" s="92">
        <v>2</v>
      </c>
      <c r="D310" s="114" t="s">
        <v>362</v>
      </c>
      <c r="E310" s="115"/>
      <c r="F310" s="115"/>
      <c r="G310" s="115"/>
      <c r="H310" s="116"/>
      <c r="I310" s="3"/>
      <c r="J310" s="3"/>
    </row>
    <row r="311" spans="1:10" ht="75" customHeight="1" x14ac:dyDescent="0.25">
      <c r="A311" s="164"/>
      <c r="B311" s="177"/>
      <c r="C311" s="92">
        <v>1</v>
      </c>
      <c r="D311" s="114" t="s">
        <v>363</v>
      </c>
      <c r="E311" s="115"/>
      <c r="F311" s="115"/>
      <c r="G311" s="115"/>
      <c r="H311" s="116"/>
      <c r="I311" s="3"/>
      <c r="J311" s="3"/>
    </row>
    <row r="312" spans="1:10" ht="30" customHeight="1" x14ac:dyDescent="0.25">
      <c r="A312" s="164"/>
      <c r="B312" s="177"/>
      <c r="C312" s="92">
        <v>0</v>
      </c>
      <c r="D312" s="114" t="s">
        <v>364</v>
      </c>
      <c r="E312" s="115"/>
      <c r="F312" s="115"/>
      <c r="G312" s="115"/>
      <c r="H312" s="116"/>
      <c r="I312" s="3"/>
      <c r="J312" s="3"/>
    </row>
    <row r="313" spans="1:10" ht="30" customHeight="1" x14ac:dyDescent="0.25">
      <c r="A313" s="164"/>
      <c r="B313" s="177"/>
      <c r="C313" s="92" t="s">
        <v>0</v>
      </c>
      <c r="D313" s="123"/>
      <c r="E313" s="124"/>
      <c r="F313" s="124"/>
      <c r="G313" s="124"/>
      <c r="H313" s="125"/>
      <c r="I313" s="3"/>
      <c r="J313" s="2"/>
    </row>
    <row r="314" spans="1:10" ht="30" customHeight="1" x14ac:dyDescent="0.25">
      <c r="A314" s="164"/>
      <c r="B314" s="177"/>
      <c r="C314" s="111"/>
      <c r="D314" s="112"/>
      <c r="E314" s="112"/>
      <c r="F314" s="112"/>
      <c r="G314" s="112"/>
      <c r="H314" s="113"/>
      <c r="I314" s="3"/>
      <c r="J314" s="15" t="s">
        <v>16</v>
      </c>
    </row>
    <row r="315" spans="1:10" ht="30" customHeight="1" x14ac:dyDescent="0.25">
      <c r="A315" s="164"/>
      <c r="B315" s="177"/>
      <c r="C315" s="114" t="s">
        <v>66</v>
      </c>
      <c r="D315" s="115"/>
      <c r="E315" s="115"/>
      <c r="F315" s="115"/>
      <c r="G315" s="115"/>
      <c r="H315" s="116"/>
      <c r="I315" s="3"/>
      <c r="J315" s="85"/>
    </row>
    <row r="316" spans="1:10" ht="60" customHeight="1" x14ac:dyDescent="0.25">
      <c r="A316" s="164"/>
      <c r="B316" s="177"/>
      <c r="C316" s="92">
        <v>4</v>
      </c>
      <c r="D316" s="114" t="s">
        <v>67</v>
      </c>
      <c r="E316" s="115"/>
      <c r="F316" s="115"/>
      <c r="G316" s="115"/>
      <c r="H316" s="116"/>
      <c r="I316" s="3"/>
      <c r="J316" s="3"/>
    </row>
    <row r="317" spans="1:10" ht="39.9" customHeight="1" x14ac:dyDescent="0.25">
      <c r="A317" s="164"/>
      <c r="B317" s="177"/>
      <c r="C317" s="92">
        <v>3</v>
      </c>
      <c r="D317" s="114" t="s">
        <v>68</v>
      </c>
      <c r="E317" s="115"/>
      <c r="F317" s="115"/>
      <c r="G317" s="115"/>
      <c r="H317" s="116"/>
      <c r="I317" s="3"/>
      <c r="J317" s="3"/>
    </row>
    <row r="318" spans="1:10" ht="30" customHeight="1" x14ac:dyDescent="0.25">
      <c r="A318" s="164"/>
      <c r="B318" s="177"/>
      <c r="C318" s="92">
        <v>2</v>
      </c>
      <c r="D318" s="114" t="s">
        <v>69</v>
      </c>
      <c r="E318" s="115"/>
      <c r="F318" s="115"/>
      <c r="G318" s="115"/>
      <c r="H318" s="116"/>
      <c r="I318" s="3"/>
      <c r="J318" s="3"/>
    </row>
    <row r="319" spans="1:10" ht="39.9" customHeight="1" x14ac:dyDescent="0.25">
      <c r="A319" s="164"/>
      <c r="B319" s="177"/>
      <c r="C319" s="92">
        <v>1</v>
      </c>
      <c r="D319" s="114" t="s">
        <v>70</v>
      </c>
      <c r="E319" s="115"/>
      <c r="F319" s="115"/>
      <c r="G319" s="115"/>
      <c r="H319" s="116"/>
      <c r="I319" s="3"/>
      <c r="J319" s="3"/>
    </row>
    <row r="320" spans="1:10" ht="30" customHeight="1" x14ac:dyDescent="0.25">
      <c r="A320" s="164"/>
      <c r="B320" s="177"/>
      <c r="C320" s="92">
        <v>0</v>
      </c>
      <c r="D320" s="114" t="s">
        <v>71</v>
      </c>
      <c r="E320" s="115"/>
      <c r="F320" s="115"/>
      <c r="G320" s="115"/>
      <c r="H320" s="116"/>
      <c r="I320" s="3"/>
      <c r="J320" s="3"/>
    </row>
    <row r="321" spans="1:10" ht="30" customHeight="1" x14ac:dyDescent="0.25">
      <c r="A321" s="164"/>
      <c r="B321" s="177"/>
      <c r="C321" s="92" t="s">
        <v>0</v>
      </c>
      <c r="D321" s="123"/>
      <c r="E321" s="124"/>
      <c r="F321" s="124"/>
      <c r="G321" s="124"/>
      <c r="H321" s="125"/>
      <c r="I321" s="3"/>
      <c r="J321" s="2"/>
    </row>
    <row r="322" spans="1:10" ht="30" customHeight="1" x14ac:dyDescent="0.25">
      <c r="A322" s="88"/>
      <c r="B322" s="89"/>
      <c r="C322" s="111"/>
      <c r="D322" s="112"/>
      <c r="E322" s="112"/>
      <c r="F322" s="112"/>
      <c r="G322" s="112"/>
      <c r="H322" s="113"/>
      <c r="I322" s="3"/>
      <c r="J322" s="15" t="s">
        <v>16</v>
      </c>
    </row>
    <row r="323" spans="1:10" ht="30" customHeight="1" x14ac:dyDescent="0.25">
      <c r="A323" s="164">
        <v>40</v>
      </c>
      <c r="B323" s="170" t="s">
        <v>200</v>
      </c>
      <c r="C323" s="114" t="s">
        <v>222</v>
      </c>
      <c r="D323" s="115"/>
      <c r="E323" s="115"/>
      <c r="F323" s="115"/>
      <c r="G323" s="115"/>
      <c r="H323" s="116"/>
      <c r="I323" s="3"/>
      <c r="J323" s="166"/>
    </row>
    <row r="324" spans="1:10" ht="75" customHeight="1" x14ac:dyDescent="0.25">
      <c r="A324" s="164"/>
      <c r="B324" s="170"/>
      <c r="C324" s="92">
        <v>4</v>
      </c>
      <c r="D324" s="114" t="s">
        <v>201</v>
      </c>
      <c r="E324" s="115"/>
      <c r="F324" s="115"/>
      <c r="G324" s="115"/>
      <c r="H324" s="116"/>
      <c r="I324" s="3"/>
      <c r="J324" s="166"/>
    </row>
    <row r="325" spans="1:10" ht="60" customHeight="1" x14ac:dyDescent="0.25">
      <c r="A325" s="164"/>
      <c r="B325" s="170"/>
      <c r="C325" s="92">
        <v>3</v>
      </c>
      <c r="D325" s="114" t="s">
        <v>202</v>
      </c>
      <c r="E325" s="115"/>
      <c r="F325" s="115"/>
      <c r="G325" s="115"/>
      <c r="H325" s="116"/>
      <c r="I325" s="3"/>
      <c r="J325" s="3"/>
    </row>
    <row r="326" spans="1:10" ht="39.9" customHeight="1" x14ac:dyDescent="0.25">
      <c r="A326" s="164"/>
      <c r="B326" s="170"/>
      <c r="C326" s="92">
        <v>2</v>
      </c>
      <c r="D326" s="114" t="s">
        <v>203</v>
      </c>
      <c r="E326" s="115"/>
      <c r="F326" s="115"/>
      <c r="G326" s="115"/>
      <c r="H326" s="116"/>
      <c r="I326" s="3"/>
      <c r="J326" s="3"/>
    </row>
    <row r="327" spans="1:10" ht="60" customHeight="1" x14ac:dyDescent="0.25">
      <c r="A327" s="164"/>
      <c r="B327" s="170"/>
      <c r="C327" s="92">
        <v>1</v>
      </c>
      <c r="D327" s="114" t="s">
        <v>204</v>
      </c>
      <c r="E327" s="115"/>
      <c r="F327" s="115"/>
      <c r="G327" s="115"/>
      <c r="H327" s="116"/>
      <c r="I327" s="3"/>
      <c r="J327" s="3"/>
    </row>
    <row r="328" spans="1:10" ht="30" customHeight="1" x14ac:dyDescent="0.25">
      <c r="A328" s="164"/>
      <c r="B328" s="170"/>
      <c r="C328" s="92">
        <v>0</v>
      </c>
      <c r="D328" s="114" t="s">
        <v>205</v>
      </c>
      <c r="E328" s="115"/>
      <c r="F328" s="115"/>
      <c r="G328" s="115"/>
      <c r="H328" s="116"/>
      <c r="I328" s="3"/>
      <c r="J328" s="3"/>
    </row>
    <row r="329" spans="1:10" ht="30" customHeight="1" x14ac:dyDescent="0.25">
      <c r="A329" s="164"/>
      <c r="B329" s="170"/>
      <c r="C329" s="92" t="s">
        <v>0</v>
      </c>
      <c r="D329" s="123"/>
      <c r="E329" s="124"/>
      <c r="F329" s="124"/>
      <c r="G329" s="124"/>
      <c r="H329" s="125"/>
      <c r="I329" s="3"/>
      <c r="J329" s="2"/>
    </row>
    <row r="330" spans="1:10" ht="30" customHeight="1" x14ac:dyDescent="0.25">
      <c r="A330" s="164"/>
      <c r="B330" s="170"/>
      <c r="C330" s="111"/>
      <c r="D330" s="112"/>
      <c r="E330" s="112"/>
      <c r="F330" s="112"/>
      <c r="G330" s="112"/>
      <c r="H330" s="113"/>
      <c r="I330" s="12"/>
      <c r="J330" s="15" t="s">
        <v>16</v>
      </c>
    </row>
    <row r="331" spans="1:10" ht="30" customHeight="1" x14ac:dyDescent="0.25">
      <c r="A331" s="164"/>
      <c r="B331" s="170"/>
      <c r="C331" s="114" t="s">
        <v>206</v>
      </c>
      <c r="D331" s="115"/>
      <c r="E331" s="115"/>
      <c r="F331" s="115"/>
      <c r="G331" s="115"/>
      <c r="H331" s="116"/>
      <c r="I331" s="12"/>
      <c r="J331" s="166"/>
    </row>
    <row r="332" spans="1:10" ht="39.9" customHeight="1" x14ac:dyDescent="0.25">
      <c r="A332" s="164"/>
      <c r="B332" s="170"/>
      <c r="C332" s="92">
        <v>4</v>
      </c>
      <c r="D332" s="114" t="s">
        <v>207</v>
      </c>
      <c r="E332" s="115"/>
      <c r="F332" s="115"/>
      <c r="G332" s="115"/>
      <c r="H332" s="116"/>
      <c r="I332" s="12"/>
      <c r="J332" s="166"/>
    </row>
    <row r="333" spans="1:10" ht="39.9" customHeight="1" x14ac:dyDescent="0.25">
      <c r="A333" s="164"/>
      <c r="B333" s="170"/>
      <c r="C333" s="92">
        <v>3</v>
      </c>
      <c r="D333" s="114" t="s">
        <v>208</v>
      </c>
      <c r="E333" s="115"/>
      <c r="F333" s="115"/>
      <c r="G333" s="115"/>
      <c r="H333" s="116"/>
      <c r="I333" s="12"/>
      <c r="J333" s="12"/>
    </row>
    <row r="334" spans="1:10" ht="39.9" customHeight="1" x14ac:dyDescent="0.25">
      <c r="A334" s="164"/>
      <c r="B334" s="170"/>
      <c r="C334" s="92">
        <v>2</v>
      </c>
      <c r="D334" s="114" t="s">
        <v>209</v>
      </c>
      <c r="E334" s="115"/>
      <c r="F334" s="115"/>
      <c r="G334" s="115"/>
      <c r="H334" s="116"/>
      <c r="I334" s="12"/>
      <c r="J334" s="12"/>
    </row>
    <row r="335" spans="1:10" ht="45" customHeight="1" x14ac:dyDescent="0.25">
      <c r="A335" s="164"/>
      <c r="B335" s="170"/>
      <c r="C335" s="92">
        <v>1</v>
      </c>
      <c r="D335" s="114" t="s">
        <v>210</v>
      </c>
      <c r="E335" s="115"/>
      <c r="F335" s="115"/>
      <c r="G335" s="115"/>
      <c r="H335" s="116"/>
      <c r="I335" s="12"/>
      <c r="J335" s="12"/>
    </row>
    <row r="336" spans="1:10" ht="45" customHeight="1" x14ac:dyDescent="0.25">
      <c r="A336" s="164"/>
      <c r="B336" s="170"/>
      <c r="C336" s="92">
        <v>0</v>
      </c>
      <c r="D336" s="150" t="s">
        <v>211</v>
      </c>
      <c r="E336" s="151"/>
      <c r="F336" s="151"/>
      <c r="G336" s="151"/>
      <c r="H336" s="152"/>
      <c r="I336" s="12"/>
      <c r="J336" s="12"/>
    </row>
    <row r="337" spans="1:10" ht="30" customHeight="1" x14ac:dyDescent="0.25">
      <c r="A337" s="164"/>
      <c r="B337" s="170"/>
      <c r="C337" s="92" t="s">
        <v>0</v>
      </c>
      <c r="D337" s="123"/>
      <c r="E337" s="124"/>
      <c r="F337" s="124"/>
      <c r="G337" s="124"/>
      <c r="H337" s="125"/>
      <c r="I337" s="12"/>
      <c r="J337" s="2"/>
    </row>
    <row r="338" spans="1:10" ht="30" customHeight="1" x14ac:dyDescent="0.25">
      <c r="A338" s="135"/>
      <c r="B338" s="136"/>
      <c r="C338" s="136"/>
      <c r="D338" s="136"/>
      <c r="E338" s="136"/>
      <c r="F338" s="136"/>
      <c r="G338" s="136"/>
      <c r="H338" s="137"/>
      <c r="I338" s="12"/>
      <c r="J338" s="37" t="s">
        <v>16</v>
      </c>
    </row>
    <row r="339" spans="1:10" ht="90" customHeight="1" x14ac:dyDescent="0.25">
      <c r="A339" s="34">
        <v>41</v>
      </c>
      <c r="B339" s="91" t="s">
        <v>171</v>
      </c>
      <c r="C339" s="114" t="s">
        <v>419</v>
      </c>
      <c r="D339" s="115"/>
      <c r="E339" s="115"/>
      <c r="F339" s="115"/>
      <c r="G339" s="115"/>
      <c r="H339" s="116"/>
      <c r="I339" s="12"/>
      <c r="J339" s="85"/>
    </row>
    <row r="340" spans="1:10" ht="30" customHeight="1" x14ac:dyDescent="0.25">
      <c r="A340" s="34"/>
      <c r="B340" s="98">
        <f>(JP/JB)</f>
        <v>0</v>
      </c>
      <c r="C340" s="92" t="s">
        <v>212</v>
      </c>
      <c r="D340" s="123"/>
      <c r="E340" s="124"/>
      <c r="F340" s="124"/>
      <c r="G340" s="124"/>
      <c r="H340" s="125"/>
      <c r="I340" s="12"/>
      <c r="J340" s="2"/>
    </row>
    <row r="341" spans="1:10" ht="30" customHeight="1" x14ac:dyDescent="0.25">
      <c r="A341" s="34"/>
      <c r="B341" s="91"/>
      <c r="C341" s="92" t="s">
        <v>213</v>
      </c>
      <c r="D341" s="123">
        <v>100</v>
      </c>
      <c r="E341" s="124"/>
      <c r="F341" s="124"/>
      <c r="G341" s="124"/>
      <c r="H341" s="125"/>
      <c r="I341" s="12"/>
      <c r="J341" s="2"/>
    </row>
    <row r="342" spans="1:10" ht="30" customHeight="1" x14ac:dyDescent="0.25">
      <c r="A342" s="34"/>
      <c r="B342" s="91"/>
      <c r="C342" s="92" t="s">
        <v>0</v>
      </c>
      <c r="D342" s="172">
        <f>IF(PJP&gt;=20%,4,20*PJP)</f>
        <v>0</v>
      </c>
      <c r="E342" s="173"/>
      <c r="F342" s="173"/>
      <c r="G342" s="173"/>
      <c r="H342" s="174"/>
      <c r="I342" s="12"/>
      <c r="J342" s="2"/>
    </row>
    <row r="343" spans="1:10" ht="30" customHeight="1" x14ac:dyDescent="0.25">
      <c r="A343" s="135"/>
      <c r="B343" s="136"/>
      <c r="C343" s="136"/>
      <c r="D343" s="136"/>
      <c r="E343" s="136"/>
      <c r="F343" s="136"/>
      <c r="G343" s="136"/>
      <c r="H343" s="137"/>
      <c r="I343" s="12"/>
      <c r="J343" s="15" t="s">
        <v>16</v>
      </c>
    </row>
    <row r="344" spans="1:10" ht="40.5" customHeight="1" x14ac:dyDescent="0.25">
      <c r="A344" s="34">
        <v>42</v>
      </c>
      <c r="B344" s="91" t="s">
        <v>214</v>
      </c>
      <c r="C344" s="114" t="s">
        <v>215</v>
      </c>
      <c r="D344" s="115"/>
      <c r="E344" s="115"/>
      <c r="F344" s="115"/>
      <c r="G344" s="115"/>
      <c r="H344" s="116"/>
      <c r="I344" s="12"/>
      <c r="J344" s="166"/>
    </row>
    <row r="345" spans="1:10" ht="120" customHeight="1" x14ac:dyDescent="0.25">
      <c r="A345" s="34"/>
      <c r="B345" s="91"/>
      <c r="C345" s="92">
        <v>4</v>
      </c>
      <c r="D345" s="114" t="s">
        <v>216</v>
      </c>
      <c r="E345" s="115"/>
      <c r="F345" s="115"/>
      <c r="G345" s="115"/>
      <c r="H345" s="116"/>
      <c r="I345" s="12"/>
      <c r="J345" s="166"/>
    </row>
    <row r="346" spans="1:10" ht="120" customHeight="1" x14ac:dyDescent="0.25">
      <c r="A346" s="34"/>
      <c r="B346" s="91"/>
      <c r="C346" s="92">
        <v>3</v>
      </c>
      <c r="D346" s="114" t="s">
        <v>217</v>
      </c>
      <c r="E346" s="115"/>
      <c r="F346" s="115"/>
      <c r="G346" s="115"/>
      <c r="H346" s="116"/>
      <c r="I346" s="12"/>
      <c r="J346" s="12"/>
    </row>
    <row r="347" spans="1:10" ht="60" customHeight="1" x14ac:dyDescent="0.25">
      <c r="A347" s="34"/>
      <c r="B347" s="91"/>
      <c r="C347" s="92">
        <v>2</v>
      </c>
      <c r="D347" s="114" t="s">
        <v>218</v>
      </c>
      <c r="E347" s="115"/>
      <c r="F347" s="115"/>
      <c r="G347" s="115"/>
      <c r="H347" s="116"/>
      <c r="I347" s="12"/>
      <c r="J347" s="12"/>
    </row>
    <row r="348" spans="1:10" ht="63.75" customHeight="1" x14ac:dyDescent="0.25">
      <c r="A348" s="34"/>
      <c r="B348" s="91"/>
      <c r="C348" s="92">
        <v>1</v>
      </c>
      <c r="D348" s="114" t="s">
        <v>219</v>
      </c>
      <c r="E348" s="115"/>
      <c r="F348" s="115"/>
      <c r="G348" s="115"/>
      <c r="H348" s="116"/>
      <c r="I348" s="12"/>
      <c r="J348" s="12"/>
    </row>
    <row r="349" spans="1:10" ht="60" customHeight="1" x14ac:dyDescent="0.25">
      <c r="A349" s="34"/>
      <c r="B349" s="91"/>
      <c r="C349" s="92">
        <v>0</v>
      </c>
      <c r="D349" s="114" t="s">
        <v>220</v>
      </c>
      <c r="E349" s="115"/>
      <c r="F349" s="115"/>
      <c r="G349" s="115"/>
      <c r="H349" s="116"/>
      <c r="I349" s="12"/>
      <c r="J349" s="12"/>
    </row>
    <row r="350" spans="1:10" ht="30" customHeight="1" x14ac:dyDescent="0.25">
      <c r="A350" s="34"/>
      <c r="B350" s="91"/>
      <c r="C350" s="92" t="s">
        <v>0</v>
      </c>
      <c r="D350" s="123"/>
      <c r="E350" s="124"/>
      <c r="F350" s="124"/>
      <c r="G350" s="124"/>
      <c r="H350" s="125"/>
      <c r="I350" s="12"/>
      <c r="J350" s="2"/>
    </row>
    <row r="351" spans="1:10" ht="30" customHeight="1" x14ac:dyDescent="0.25">
      <c r="A351" s="92"/>
      <c r="B351" s="86"/>
      <c r="C351" s="111"/>
      <c r="D351" s="112"/>
      <c r="E351" s="112"/>
      <c r="F351" s="112"/>
      <c r="G351" s="112"/>
      <c r="H351" s="113"/>
      <c r="I351" s="12"/>
      <c r="J351" s="15" t="s">
        <v>16</v>
      </c>
    </row>
    <row r="352" spans="1:10" ht="117.75" customHeight="1" x14ac:dyDescent="0.25">
      <c r="A352" s="171">
        <v>43</v>
      </c>
      <c r="B352" s="170" t="s">
        <v>221</v>
      </c>
      <c r="C352" s="114" t="s">
        <v>223</v>
      </c>
      <c r="D352" s="115"/>
      <c r="E352" s="115"/>
      <c r="F352" s="115"/>
      <c r="G352" s="115"/>
      <c r="H352" s="116"/>
      <c r="I352" s="12"/>
      <c r="J352" s="85"/>
    </row>
    <row r="353" spans="1:10" ht="60" customHeight="1" x14ac:dyDescent="0.25">
      <c r="A353" s="171"/>
      <c r="B353" s="170"/>
      <c r="C353" s="92">
        <v>4</v>
      </c>
      <c r="D353" s="114" t="s">
        <v>224</v>
      </c>
      <c r="E353" s="115"/>
      <c r="F353" s="115"/>
      <c r="G353" s="115"/>
      <c r="H353" s="116"/>
      <c r="I353" s="12"/>
      <c r="J353" s="3"/>
    </row>
    <row r="354" spans="1:10" ht="60" customHeight="1" x14ac:dyDescent="0.25">
      <c r="A354" s="171"/>
      <c r="B354" s="170"/>
      <c r="C354" s="92">
        <v>3</v>
      </c>
      <c r="D354" s="114" t="s">
        <v>225</v>
      </c>
      <c r="E354" s="115"/>
      <c r="F354" s="115"/>
      <c r="G354" s="115"/>
      <c r="H354" s="116"/>
      <c r="I354" s="12"/>
      <c r="J354" s="12"/>
    </row>
    <row r="355" spans="1:10" ht="165.75" hidden="1" customHeight="1" x14ac:dyDescent="0.25">
      <c r="A355" s="171"/>
      <c r="B355" s="170"/>
      <c r="C355" s="92">
        <v>2</v>
      </c>
      <c r="D355" s="114" t="s">
        <v>226</v>
      </c>
      <c r="E355" s="115"/>
      <c r="F355" s="115"/>
      <c r="G355" s="115"/>
      <c r="H355" s="116"/>
      <c r="I355" s="12"/>
      <c r="J355" s="12"/>
    </row>
    <row r="356" spans="1:10" ht="30" customHeight="1" x14ac:dyDescent="0.25">
      <c r="A356" s="171"/>
      <c r="B356" s="170"/>
      <c r="C356" s="92">
        <v>1</v>
      </c>
      <c r="D356" s="114" t="s">
        <v>227</v>
      </c>
      <c r="E356" s="115"/>
      <c r="F356" s="115"/>
      <c r="G356" s="115"/>
      <c r="H356" s="116"/>
      <c r="I356" s="12"/>
      <c r="J356" s="12"/>
    </row>
    <row r="357" spans="1:10" ht="30" customHeight="1" x14ac:dyDescent="0.25">
      <c r="A357" s="171"/>
      <c r="B357" s="170"/>
      <c r="C357" s="92">
        <v>0</v>
      </c>
      <c r="D357" s="114" t="s">
        <v>228</v>
      </c>
      <c r="E357" s="115"/>
      <c r="F357" s="115"/>
      <c r="G357" s="115"/>
      <c r="H357" s="116"/>
      <c r="I357" s="12"/>
      <c r="J357" s="12"/>
    </row>
    <row r="358" spans="1:10" ht="30" customHeight="1" x14ac:dyDescent="0.25">
      <c r="A358" s="171"/>
      <c r="B358" s="170"/>
      <c r="C358" s="92" t="s">
        <v>0</v>
      </c>
      <c r="D358" s="123"/>
      <c r="E358" s="124"/>
      <c r="F358" s="124"/>
      <c r="G358" s="124"/>
      <c r="H358" s="125"/>
      <c r="I358" s="12"/>
      <c r="J358" s="2"/>
    </row>
    <row r="359" spans="1:10" ht="30" customHeight="1" x14ac:dyDescent="0.25">
      <c r="A359" s="171"/>
      <c r="B359" s="170"/>
      <c r="C359" s="111"/>
      <c r="D359" s="112"/>
      <c r="E359" s="112"/>
      <c r="F359" s="112"/>
      <c r="G359" s="112"/>
      <c r="H359" s="113"/>
      <c r="I359" s="12"/>
      <c r="J359" s="15" t="s">
        <v>16</v>
      </c>
    </row>
    <row r="360" spans="1:10" ht="159.9" customHeight="1" x14ac:dyDescent="0.25">
      <c r="A360" s="171"/>
      <c r="B360" s="170"/>
      <c r="C360" s="114" t="s">
        <v>420</v>
      </c>
      <c r="D360" s="115"/>
      <c r="E360" s="115"/>
      <c r="F360" s="115"/>
      <c r="G360" s="115"/>
      <c r="H360" s="116"/>
      <c r="I360" s="12"/>
      <c r="J360" s="85"/>
    </row>
    <row r="361" spans="1:10" ht="45" customHeight="1" x14ac:dyDescent="0.25">
      <c r="A361" s="171"/>
      <c r="B361" s="170"/>
      <c r="C361" s="92">
        <v>4</v>
      </c>
      <c r="D361" s="114" t="s">
        <v>230</v>
      </c>
      <c r="E361" s="115"/>
      <c r="F361" s="115"/>
      <c r="G361" s="115"/>
      <c r="H361" s="116"/>
      <c r="I361" s="12"/>
      <c r="J361" s="3"/>
    </row>
    <row r="362" spans="1:10" ht="45" customHeight="1" x14ac:dyDescent="0.25">
      <c r="A362" s="171"/>
      <c r="B362" s="170"/>
      <c r="C362" s="108">
        <v>3</v>
      </c>
      <c r="D362" s="114" t="s">
        <v>231</v>
      </c>
      <c r="E362" s="115"/>
      <c r="F362" s="115"/>
      <c r="G362" s="115"/>
      <c r="H362" s="116"/>
      <c r="I362" s="12"/>
      <c r="J362" s="12"/>
    </row>
    <row r="363" spans="1:10" ht="45" customHeight="1" x14ac:dyDescent="0.25">
      <c r="A363" s="171"/>
      <c r="B363" s="170"/>
      <c r="C363" s="92">
        <v>2</v>
      </c>
      <c r="D363" s="114" t="s">
        <v>232</v>
      </c>
      <c r="E363" s="115"/>
      <c r="F363" s="115"/>
      <c r="G363" s="115"/>
      <c r="H363" s="116"/>
      <c r="I363" s="12"/>
      <c r="J363" s="12"/>
    </row>
    <row r="364" spans="1:10" ht="45" customHeight="1" x14ac:dyDescent="0.25">
      <c r="A364" s="171"/>
      <c r="B364" s="170"/>
      <c r="C364" s="92">
        <v>1</v>
      </c>
      <c r="D364" s="114" t="s">
        <v>233</v>
      </c>
      <c r="E364" s="115"/>
      <c r="F364" s="115"/>
      <c r="G364" s="115"/>
      <c r="H364" s="116"/>
      <c r="I364" s="12"/>
      <c r="J364" s="12"/>
    </row>
    <row r="365" spans="1:10" ht="45" customHeight="1" x14ac:dyDescent="0.25">
      <c r="A365" s="171"/>
      <c r="B365" s="170"/>
      <c r="C365" s="92">
        <v>0</v>
      </c>
      <c r="D365" s="114" t="s">
        <v>234</v>
      </c>
      <c r="E365" s="115"/>
      <c r="F365" s="115"/>
      <c r="G365" s="115"/>
      <c r="H365" s="116"/>
      <c r="I365" s="12"/>
      <c r="J365" s="12"/>
    </row>
    <row r="366" spans="1:10" ht="30" customHeight="1" x14ac:dyDescent="0.25">
      <c r="A366" s="171"/>
      <c r="B366" s="170"/>
      <c r="C366" s="92" t="s">
        <v>0</v>
      </c>
      <c r="D366" s="123"/>
      <c r="E366" s="124"/>
      <c r="F366" s="124"/>
      <c r="G366" s="124"/>
      <c r="H366" s="125"/>
      <c r="I366" s="3"/>
      <c r="J366" s="2"/>
    </row>
    <row r="367" spans="1:10" ht="30" customHeight="1" x14ac:dyDescent="0.25">
      <c r="A367" s="171"/>
      <c r="B367" s="170"/>
      <c r="C367" s="111"/>
      <c r="D367" s="112"/>
      <c r="E367" s="112"/>
      <c r="F367" s="112"/>
      <c r="G367" s="112"/>
      <c r="H367" s="113"/>
      <c r="I367" s="3"/>
      <c r="J367" s="15" t="s">
        <v>16</v>
      </c>
    </row>
    <row r="368" spans="1:10" ht="210" customHeight="1" x14ac:dyDescent="0.25">
      <c r="A368" s="171"/>
      <c r="B368" s="170"/>
      <c r="C368" s="114" t="s">
        <v>235</v>
      </c>
      <c r="D368" s="115"/>
      <c r="E368" s="115"/>
      <c r="F368" s="115"/>
      <c r="G368" s="115"/>
      <c r="H368" s="116"/>
      <c r="I368" s="3"/>
      <c r="J368" s="85"/>
    </row>
    <row r="369" spans="1:10" ht="30" customHeight="1" x14ac:dyDescent="0.25">
      <c r="A369" s="171"/>
      <c r="B369" s="170"/>
      <c r="C369" s="92">
        <v>4</v>
      </c>
      <c r="D369" s="114" t="s">
        <v>236</v>
      </c>
      <c r="E369" s="115"/>
      <c r="F369" s="115"/>
      <c r="G369" s="115"/>
      <c r="H369" s="116"/>
      <c r="I369" s="3"/>
      <c r="J369" s="3"/>
    </row>
    <row r="370" spans="1:10" ht="30" customHeight="1" x14ac:dyDescent="0.25">
      <c r="A370" s="171"/>
      <c r="B370" s="170"/>
      <c r="C370" s="92">
        <v>3</v>
      </c>
      <c r="D370" s="114" t="s">
        <v>237</v>
      </c>
      <c r="E370" s="115"/>
      <c r="F370" s="115"/>
      <c r="G370" s="115"/>
      <c r="H370" s="116"/>
      <c r="I370" s="3"/>
      <c r="J370" s="3"/>
    </row>
    <row r="371" spans="1:10" ht="30" customHeight="1" x14ac:dyDescent="0.25">
      <c r="A371" s="171"/>
      <c r="B371" s="170"/>
      <c r="C371" s="92">
        <v>2</v>
      </c>
      <c r="D371" s="114" t="s">
        <v>238</v>
      </c>
      <c r="E371" s="115"/>
      <c r="F371" s="115"/>
      <c r="G371" s="115"/>
      <c r="H371" s="116"/>
      <c r="I371" s="3"/>
      <c r="J371" s="3"/>
    </row>
    <row r="372" spans="1:10" ht="30" customHeight="1" x14ac:dyDescent="0.25">
      <c r="A372" s="171"/>
      <c r="B372" s="170"/>
      <c r="C372" s="92">
        <v>1</v>
      </c>
      <c r="D372" s="114" t="s">
        <v>239</v>
      </c>
      <c r="E372" s="115"/>
      <c r="F372" s="115"/>
      <c r="G372" s="115"/>
      <c r="H372" s="116"/>
      <c r="I372" s="3"/>
      <c r="J372" s="3"/>
    </row>
    <row r="373" spans="1:10" ht="30" customHeight="1" x14ac:dyDescent="0.25">
      <c r="A373" s="171"/>
      <c r="B373" s="170"/>
      <c r="C373" s="92">
        <v>0</v>
      </c>
      <c r="D373" s="114" t="s">
        <v>240</v>
      </c>
      <c r="E373" s="115"/>
      <c r="F373" s="115"/>
      <c r="G373" s="115"/>
      <c r="H373" s="116"/>
      <c r="I373" s="3"/>
      <c r="J373" s="3"/>
    </row>
    <row r="374" spans="1:10" ht="30" customHeight="1" x14ac:dyDescent="0.25">
      <c r="A374" s="171"/>
      <c r="B374" s="170"/>
      <c r="C374" s="92" t="s">
        <v>0</v>
      </c>
      <c r="D374" s="123"/>
      <c r="E374" s="124"/>
      <c r="F374" s="124"/>
      <c r="G374" s="124"/>
      <c r="H374" s="125"/>
      <c r="I374" s="3"/>
      <c r="J374" s="2"/>
    </row>
    <row r="375" spans="1:10" ht="30" customHeight="1" x14ac:dyDescent="0.25">
      <c r="A375" s="111"/>
      <c r="B375" s="112"/>
      <c r="C375" s="112"/>
      <c r="D375" s="112"/>
      <c r="E375" s="112"/>
      <c r="F375" s="112"/>
      <c r="G375" s="112"/>
      <c r="H375" s="113"/>
      <c r="I375" s="3"/>
      <c r="J375" s="15" t="s">
        <v>16</v>
      </c>
    </row>
    <row r="376" spans="1:10" ht="108" customHeight="1" x14ac:dyDescent="0.25">
      <c r="A376" s="171">
        <v>44</v>
      </c>
      <c r="B376" s="170" t="s">
        <v>241</v>
      </c>
      <c r="C376" s="114" t="s">
        <v>410</v>
      </c>
      <c r="D376" s="115"/>
      <c r="E376" s="115"/>
      <c r="F376" s="115"/>
      <c r="G376" s="115"/>
      <c r="H376" s="116"/>
      <c r="I376" s="3"/>
      <c r="J376" s="85"/>
    </row>
    <row r="377" spans="1:10" ht="39.9" customHeight="1" x14ac:dyDescent="0.25">
      <c r="A377" s="171"/>
      <c r="B377" s="170"/>
      <c r="C377" s="92" t="s">
        <v>409</v>
      </c>
      <c r="D377" s="193"/>
      <c r="E377" s="194"/>
      <c r="F377" s="194"/>
      <c r="G377" s="194"/>
      <c r="H377" s="195"/>
      <c r="I377" s="3"/>
      <c r="J377" s="3"/>
    </row>
    <row r="378" spans="1:10" ht="30" hidden="1" customHeight="1" x14ac:dyDescent="0.25">
      <c r="A378" s="171"/>
      <c r="B378" s="170"/>
      <c r="C378" s="92"/>
      <c r="D378" s="86"/>
      <c r="E378" s="86"/>
      <c r="F378" s="86"/>
      <c r="G378" s="86"/>
      <c r="H378" s="86"/>
      <c r="I378" s="3"/>
      <c r="J378" s="3"/>
    </row>
    <row r="379" spans="1:10" ht="30" hidden="1" customHeight="1" x14ac:dyDescent="0.25">
      <c r="A379" s="171"/>
      <c r="B379" s="170"/>
      <c r="C379" s="92"/>
      <c r="D379" s="86"/>
      <c r="E379" s="86"/>
      <c r="F379" s="86"/>
      <c r="G379" s="86"/>
      <c r="H379" s="86"/>
      <c r="I379" s="3"/>
      <c r="J379" s="3"/>
    </row>
    <row r="380" spans="1:10" ht="30" hidden="1" customHeight="1" x14ac:dyDescent="0.25">
      <c r="A380" s="171"/>
      <c r="B380" s="170"/>
      <c r="C380" s="92"/>
      <c r="D380" s="86"/>
      <c r="E380" s="86"/>
      <c r="F380" s="86"/>
      <c r="G380" s="86"/>
      <c r="H380" s="86"/>
      <c r="I380" s="3"/>
      <c r="J380" s="3"/>
    </row>
    <row r="381" spans="1:10" ht="30" hidden="1" customHeight="1" x14ac:dyDescent="0.25">
      <c r="A381" s="171"/>
      <c r="B381" s="170"/>
      <c r="C381" s="92"/>
      <c r="D381" s="86"/>
      <c r="E381" s="86"/>
      <c r="F381" s="86"/>
      <c r="G381" s="86"/>
      <c r="H381" s="86"/>
      <c r="I381" s="3"/>
      <c r="J381" s="3"/>
    </row>
    <row r="382" spans="1:10" ht="30" customHeight="1" x14ac:dyDescent="0.25">
      <c r="A382" s="171"/>
      <c r="B382" s="170"/>
      <c r="C382" s="92" t="s">
        <v>0</v>
      </c>
      <c r="D382" s="208">
        <f>+IF(PPI=0%,0, IF(PPI&gt;=30%,4,(PPI*2+60%)/30%))</f>
        <v>0</v>
      </c>
      <c r="E382" s="209"/>
      <c r="F382" s="209"/>
      <c r="G382" s="209"/>
      <c r="H382" s="210"/>
      <c r="I382" s="3"/>
      <c r="J382" s="2"/>
    </row>
    <row r="383" spans="1:10" ht="30" customHeight="1" x14ac:dyDescent="0.25">
      <c r="A383" s="88"/>
      <c r="B383" s="89"/>
      <c r="C383" s="114"/>
      <c r="D383" s="115"/>
      <c r="E383" s="115"/>
      <c r="F383" s="115"/>
      <c r="G383" s="115"/>
      <c r="H383" s="116"/>
      <c r="I383" s="3"/>
      <c r="J383" s="15" t="s">
        <v>16</v>
      </c>
    </row>
    <row r="384" spans="1:10" ht="50.1" customHeight="1" x14ac:dyDescent="0.25">
      <c r="A384" s="164">
        <v>45</v>
      </c>
      <c r="B384" s="177" t="s">
        <v>72</v>
      </c>
      <c r="C384" s="114" t="s">
        <v>73</v>
      </c>
      <c r="D384" s="115"/>
      <c r="E384" s="115"/>
      <c r="F384" s="115"/>
      <c r="G384" s="115"/>
      <c r="H384" s="116"/>
      <c r="I384" s="3"/>
      <c r="J384" s="85"/>
    </row>
    <row r="385" spans="1:10" ht="30" customHeight="1" x14ac:dyDescent="0.25">
      <c r="A385" s="164"/>
      <c r="B385" s="177"/>
      <c r="C385" s="92">
        <v>4</v>
      </c>
      <c r="D385" s="114" t="s">
        <v>365</v>
      </c>
      <c r="E385" s="115"/>
      <c r="F385" s="115"/>
      <c r="G385" s="115"/>
      <c r="H385" s="116"/>
      <c r="I385" s="3"/>
      <c r="J385" s="3"/>
    </row>
    <row r="386" spans="1:10" ht="30" customHeight="1" x14ac:dyDescent="0.25">
      <c r="A386" s="164"/>
      <c r="B386" s="177"/>
      <c r="C386" s="92">
        <v>3</v>
      </c>
      <c r="D386" s="114" t="s">
        <v>366</v>
      </c>
      <c r="E386" s="115"/>
      <c r="F386" s="115"/>
      <c r="G386" s="115"/>
      <c r="H386" s="116"/>
      <c r="I386" s="3"/>
      <c r="J386" s="3"/>
    </row>
    <row r="387" spans="1:10" ht="30" customHeight="1" x14ac:dyDescent="0.25">
      <c r="A387" s="164"/>
      <c r="B387" s="177"/>
      <c r="C387" s="92">
        <v>2</v>
      </c>
      <c r="D387" s="114" t="s">
        <v>367</v>
      </c>
      <c r="E387" s="115"/>
      <c r="F387" s="115"/>
      <c r="G387" s="115"/>
      <c r="H387" s="116"/>
      <c r="I387" s="3"/>
      <c r="J387" s="3"/>
    </row>
    <row r="388" spans="1:10" ht="30" customHeight="1" x14ac:dyDescent="0.25">
      <c r="A388" s="164"/>
      <c r="B388" s="177"/>
      <c r="C388" s="92">
        <v>1</v>
      </c>
      <c r="D388" s="114" t="s">
        <v>368</v>
      </c>
      <c r="E388" s="115"/>
      <c r="F388" s="115"/>
      <c r="G388" s="115"/>
      <c r="H388" s="116"/>
      <c r="I388" s="3"/>
      <c r="J388" s="3"/>
    </row>
    <row r="389" spans="1:10" ht="30" customHeight="1" x14ac:dyDescent="0.25">
      <c r="A389" s="164"/>
      <c r="B389" s="177"/>
      <c r="C389" s="92">
        <v>0</v>
      </c>
      <c r="D389" s="114" t="s">
        <v>240</v>
      </c>
      <c r="E389" s="115"/>
      <c r="F389" s="115"/>
      <c r="G389" s="115"/>
      <c r="H389" s="116"/>
      <c r="I389" s="3"/>
      <c r="J389" s="3"/>
    </row>
    <row r="390" spans="1:10" ht="30" customHeight="1" x14ac:dyDescent="0.25">
      <c r="A390" s="164"/>
      <c r="B390" s="177"/>
      <c r="C390" s="92" t="s">
        <v>0</v>
      </c>
      <c r="D390" s="123"/>
      <c r="E390" s="124"/>
      <c r="F390" s="124"/>
      <c r="G390" s="124"/>
      <c r="H390" s="125"/>
      <c r="I390" s="3"/>
      <c r="J390" s="2"/>
    </row>
    <row r="391" spans="1:10" ht="30" customHeight="1" x14ac:dyDescent="0.25">
      <c r="A391" s="88"/>
      <c r="B391" s="89"/>
      <c r="C391" s="111"/>
      <c r="D391" s="112"/>
      <c r="E391" s="112"/>
      <c r="F391" s="112"/>
      <c r="G391" s="112"/>
      <c r="H391" s="113"/>
      <c r="I391" s="3"/>
      <c r="J391" s="15" t="s">
        <v>16</v>
      </c>
    </row>
    <row r="392" spans="1:10" ht="30" customHeight="1" x14ac:dyDescent="0.25">
      <c r="A392" s="164">
        <v>46</v>
      </c>
      <c r="B392" s="177" t="s">
        <v>74</v>
      </c>
      <c r="C392" s="114" t="s">
        <v>369</v>
      </c>
      <c r="D392" s="115"/>
      <c r="E392" s="115"/>
      <c r="F392" s="115"/>
      <c r="G392" s="115"/>
      <c r="H392" s="116"/>
      <c r="I392" s="3"/>
      <c r="J392" s="85"/>
    </row>
    <row r="393" spans="1:10" ht="30" customHeight="1" x14ac:dyDescent="0.25">
      <c r="A393" s="164"/>
      <c r="B393" s="177"/>
      <c r="C393" s="92">
        <v>4</v>
      </c>
      <c r="D393" s="114" t="s">
        <v>370</v>
      </c>
      <c r="E393" s="115"/>
      <c r="F393" s="115"/>
      <c r="G393" s="115"/>
      <c r="H393" s="116"/>
      <c r="I393" s="3"/>
      <c r="J393" s="3"/>
    </row>
    <row r="394" spans="1:10" ht="30" customHeight="1" x14ac:dyDescent="0.25">
      <c r="A394" s="164"/>
      <c r="B394" s="177"/>
      <c r="C394" s="92">
        <v>3</v>
      </c>
      <c r="D394" s="114" t="s">
        <v>371</v>
      </c>
      <c r="E394" s="115"/>
      <c r="F394" s="115"/>
      <c r="G394" s="115"/>
      <c r="H394" s="116"/>
      <c r="I394" s="3"/>
      <c r="J394" s="3"/>
    </row>
    <row r="395" spans="1:10" ht="30" customHeight="1" x14ac:dyDescent="0.25">
      <c r="A395" s="164"/>
      <c r="B395" s="177"/>
      <c r="C395" s="92">
        <v>2</v>
      </c>
      <c r="D395" s="114" t="s">
        <v>372</v>
      </c>
      <c r="E395" s="115"/>
      <c r="F395" s="115"/>
      <c r="G395" s="115"/>
      <c r="H395" s="116"/>
      <c r="I395" s="3"/>
      <c r="J395" s="3"/>
    </row>
    <row r="396" spans="1:10" ht="30" customHeight="1" x14ac:dyDescent="0.25">
      <c r="A396" s="164"/>
      <c r="B396" s="177"/>
      <c r="C396" s="92">
        <v>1</v>
      </c>
      <c r="D396" s="114" t="s">
        <v>373</v>
      </c>
      <c r="E396" s="115"/>
      <c r="F396" s="115"/>
      <c r="G396" s="115"/>
      <c r="H396" s="116"/>
      <c r="I396" s="3"/>
      <c r="J396" s="3"/>
    </row>
    <row r="397" spans="1:10" ht="30" customHeight="1" x14ac:dyDescent="0.25">
      <c r="A397" s="164"/>
      <c r="B397" s="177"/>
      <c r="C397" s="92">
        <v>0</v>
      </c>
      <c r="D397" s="114" t="s">
        <v>374</v>
      </c>
      <c r="E397" s="115"/>
      <c r="F397" s="115"/>
      <c r="G397" s="115"/>
      <c r="H397" s="116"/>
      <c r="I397" s="3"/>
      <c r="J397" s="3"/>
    </row>
    <row r="398" spans="1:10" ht="30" customHeight="1" x14ac:dyDescent="0.25">
      <c r="A398" s="164"/>
      <c r="B398" s="177"/>
      <c r="C398" s="92" t="s">
        <v>0</v>
      </c>
      <c r="D398" s="123"/>
      <c r="E398" s="124"/>
      <c r="F398" s="124"/>
      <c r="G398" s="124"/>
      <c r="H398" s="125"/>
      <c r="I398" s="3"/>
      <c r="J398" s="2"/>
    </row>
    <row r="399" spans="1:10" ht="30" customHeight="1" x14ac:dyDescent="0.25">
      <c r="A399" s="164"/>
      <c r="B399" s="177"/>
      <c r="C399" s="111"/>
      <c r="D399" s="112"/>
      <c r="E399" s="112"/>
      <c r="F399" s="112"/>
      <c r="G399" s="112"/>
      <c r="H399" s="113"/>
      <c r="I399" s="3"/>
      <c r="J399" s="15" t="s">
        <v>16</v>
      </c>
    </row>
    <row r="400" spans="1:10" ht="30" customHeight="1" x14ac:dyDescent="0.25">
      <c r="A400" s="164"/>
      <c r="B400" s="177"/>
      <c r="C400" s="114" t="s">
        <v>75</v>
      </c>
      <c r="D400" s="115"/>
      <c r="E400" s="115"/>
      <c r="F400" s="115"/>
      <c r="G400" s="115"/>
      <c r="H400" s="116"/>
      <c r="I400" s="3"/>
      <c r="J400" s="166"/>
    </row>
    <row r="401" spans="1:10" ht="60" customHeight="1" x14ac:dyDescent="0.25">
      <c r="A401" s="164"/>
      <c r="B401" s="177"/>
      <c r="C401" s="92">
        <v>4</v>
      </c>
      <c r="D401" s="114" t="s">
        <v>76</v>
      </c>
      <c r="E401" s="115"/>
      <c r="F401" s="115"/>
      <c r="G401" s="115"/>
      <c r="H401" s="116"/>
      <c r="I401" s="3"/>
      <c r="J401" s="166"/>
    </row>
    <row r="402" spans="1:10" ht="60" customHeight="1" x14ac:dyDescent="0.25">
      <c r="A402" s="164"/>
      <c r="B402" s="177"/>
      <c r="C402" s="92">
        <v>3</v>
      </c>
      <c r="D402" s="114" t="s">
        <v>77</v>
      </c>
      <c r="E402" s="115"/>
      <c r="F402" s="115"/>
      <c r="G402" s="115"/>
      <c r="H402" s="116"/>
      <c r="I402" s="3"/>
      <c r="J402" s="3"/>
    </row>
    <row r="403" spans="1:10" ht="60" customHeight="1" x14ac:dyDescent="0.25">
      <c r="A403" s="164"/>
      <c r="B403" s="177"/>
      <c r="C403" s="92">
        <v>2</v>
      </c>
      <c r="D403" s="114" t="s">
        <v>78</v>
      </c>
      <c r="E403" s="115"/>
      <c r="F403" s="115"/>
      <c r="G403" s="115"/>
      <c r="H403" s="116"/>
      <c r="I403" s="3"/>
      <c r="J403" s="3"/>
    </row>
    <row r="404" spans="1:10" ht="60" customHeight="1" x14ac:dyDescent="0.25">
      <c r="A404" s="164"/>
      <c r="B404" s="177"/>
      <c r="C404" s="92">
        <v>1</v>
      </c>
      <c r="D404" s="114" t="s">
        <v>79</v>
      </c>
      <c r="E404" s="115"/>
      <c r="F404" s="115"/>
      <c r="G404" s="115"/>
      <c r="H404" s="116"/>
      <c r="I404" s="3"/>
      <c r="J404" s="3"/>
    </row>
    <row r="405" spans="1:10" ht="30" customHeight="1" x14ac:dyDescent="0.25">
      <c r="A405" s="164"/>
      <c r="B405" s="177"/>
      <c r="C405" s="92">
        <v>0</v>
      </c>
      <c r="D405" s="114" t="s">
        <v>80</v>
      </c>
      <c r="E405" s="115"/>
      <c r="F405" s="115"/>
      <c r="G405" s="115"/>
      <c r="H405" s="116"/>
      <c r="I405" s="3"/>
      <c r="J405" s="3"/>
    </row>
    <row r="406" spans="1:10" ht="30" customHeight="1" x14ac:dyDescent="0.25">
      <c r="A406" s="164"/>
      <c r="B406" s="177"/>
      <c r="C406" s="92" t="s">
        <v>0</v>
      </c>
      <c r="D406" s="123"/>
      <c r="E406" s="124"/>
      <c r="F406" s="124"/>
      <c r="G406" s="124"/>
      <c r="H406" s="125"/>
      <c r="I406" s="3"/>
      <c r="J406" s="3"/>
    </row>
    <row r="407" spans="1:10" ht="30" customHeight="1" x14ac:dyDescent="0.25">
      <c r="A407" s="94"/>
      <c r="B407" s="89"/>
      <c r="C407" s="158"/>
      <c r="D407" s="159"/>
      <c r="E407" s="159"/>
      <c r="F407" s="159"/>
      <c r="G407" s="159"/>
      <c r="H407" s="160"/>
      <c r="I407" s="3"/>
      <c r="J407" s="2"/>
    </row>
    <row r="408" spans="1:10" ht="30" customHeight="1" x14ac:dyDescent="0.25">
      <c r="A408" s="165">
        <v>47</v>
      </c>
      <c r="B408" s="120" t="s">
        <v>117</v>
      </c>
      <c r="C408" s="121"/>
      <c r="D408" s="121"/>
      <c r="E408" s="121"/>
      <c r="F408" s="121"/>
      <c r="G408" s="121"/>
      <c r="H408" s="122"/>
      <c r="I408" s="3"/>
      <c r="J408" s="15" t="s">
        <v>16</v>
      </c>
    </row>
    <row r="409" spans="1:10" ht="180" customHeight="1" x14ac:dyDescent="0.25">
      <c r="A409" s="165"/>
      <c r="B409" s="177" t="s">
        <v>110</v>
      </c>
      <c r="C409" s="114" t="s">
        <v>375</v>
      </c>
      <c r="D409" s="115"/>
      <c r="E409" s="115"/>
      <c r="F409" s="115"/>
      <c r="G409" s="115"/>
      <c r="H409" s="116"/>
      <c r="I409" s="3"/>
      <c r="J409" s="85"/>
    </row>
    <row r="410" spans="1:10" ht="30" customHeight="1" x14ac:dyDescent="0.25">
      <c r="A410" s="165"/>
      <c r="B410" s="177"/>
      <c r="C410" s="92">
        <v>4</v>
      </c>
      <c r="D410" s="114" t="s">
        <v>376</v>
      </c>
      <c r="E410" s="115"/>
      <c r="F410" s="115"/>
      <c r="G410" s="115"/>
      <c r="H410" s="116"/>
      <c r="I410" s="3"/>
      <c r="J410" s="3"/>
    </row>
    <row r="411" spans="1:10" ht="30" customHeight="1" x14ac:dyDescent="0.25">
      <c r="A411" s="165"/>
      <c r="B411" s="177"/>
      <c r="C411" s="92">
        <v>3</v>
      </c>
      <c r="D411" s="114" t="s">
        <v>377</v>
      </c>
      <c r="E411" s="115"/>
      <c r="F411" s="115"/>
      <c r="G411" s="115"/>
      <c r="H411" s="116"/>
      <c r="I411" s="3"/>
      <c r="J411" s="3"/>
    </row>
    <row r="412" spans="1:10" ht="30" customHeight="1" x14ac:dyDescent="0.25">
      <c r="A412" s="165"/>
      <c r="B412" s="177"/>
      <c r="C412" s="92">
        <v>2</v>
      </c>
      <c r="D412" s="114" t="s">
        <v>378</v>
      </c>
      <c r="E412" s="115"/>
      <c r="F412" s="115"/>
      <c r="G412" s="115"/>
      <c r="H412" s="116"/>
      <c r="I412" s="3"/>
      <c r="J412" s="3"/>
    </row>
    <row r="413" spans="1:10" ht="30" customHeight="1" x14ac:dyDescent="0.25">
      <c r="A413" s="165"/>
      <c r="B413" s="177"/>
      <c r="C413" s="92">
        <v>1</v>
      </c>
      <c r="D413" s="114" t="s">
        <v>379</v>
      </c>
      <c r="E413" s="115"/>
      <c r="F413" s="115"/>
      <c r="G413" s="115"/>
      <c r="H413" s="116"/>
      <c r="I413" s="3"/>
      <c r="J413" s="3"/>
    </row>
    <row r="414" spans="1:10" ht="30" customHeight="1" x14ac:dyDescent="0.25">
      <c r="A414" s="165"/>
      <c r="B414" s="177"/>
      <c r="C414" s="92">
        <v>0</v>
      </c>
      <c r="D414" s="114" t="s">
        <v>380</v>
      </c>
      <c r="E414" s="115"/>
      <c r="F414" s="115"/>
      <c r="G414" s="115"/>
      <c r="H414" s="116"/>
      <c r="I414" s="3"/>
      <c r="J414" s="3"/>
    </row>
    <row r="415" spans="1:10" ht="30" customHeight="1" x14ac:dyDescent="0.25">
      <c r="A415" s="165"/>
      <c r="B415" s="177"/>
      <c r="C415" s="92" t="s">
        <v>0</v>
      </c>
      <c r="D415" s="123"/>
      <c r="E415" s="124"/>
      <c r="F415" s="124"/>
      <c r="G415" s="124"/>
      <c r="H415" s="125"/>
      <c r="I415" s="3"/>
      <c r="J415" s="2"/>
    </row>
    <row r="416" spans="1:10" ht="30" customHeight="1" x14ac:dyDescent="0.25">
      <c r="A416" s="88"/>
      <c r="B416" s="89"/>
      <c r="C416" s="114"/>
      <c r="D416" s="115"/>
      <c r="E416" s="115"/>
      <c r="F416" s="115"/>
      <c r="G416" s="115"/>
      <c r="H416" s="116"/>
      <c r="I416" s="3"/>
      <c r="J416" s="15" t="s">
        <v>16</v>
      </c>
    </row>
    <row r="417" spans="1:10" ht="180" customHeight="1" x14ac:dyDescent="0.25">
      <c r="A417" s="181">
        <v>48</v>
      </c>
      <c r="B417" s="93" t="s">
        <v>81</v>
      </c>
      <c r="C417" s="114" t="s">
        <v>242</v>
      </c>
      <c r="D417" s="115"/>
      <c r="E417" s="115"/>
      <c r="F417" s="115"/>
      <c r="G417" s="115"/>
      <c r="H417" s="116"/>
      <c r="I417" s="2"/>
      <c r="J417" s="85"/>
    </row>
    <row r="418" spans="1:10" ht="30" customHeight="1" x14ac:dyDescent="0.25">
      <c r="A418" s="181"/>
      <c r="B418" s="103">
        <f>+NI_/3/NDT</f>
        <v>0</v>
      </c>
      <c r="C418" s="92" t="s">
        <v>82</v>
      </c>
      <c r="D418" s="144"/>
      <c r="E418" s="145"/>
      <c r="F418" s="145"/>
      <c r="G418" s="145"/>
      <c r="H418" s="146"/>
      <c r="I418" s="2"/>
      <c r="J418" s="3"/>
    </row>
    <row r="419" spans="1:10" ht="30" customHeight="1" x14ac:dyDescent="0.25">
      <c r="A419" s="181"/>
      <c r="B419" s="103">
        <f>+NN_/3/NDT</f>
        <v>0</v>
      </c>
      <c r="C419" s="92" t="s">
        <v>83</v>
      </c>
      <c r="D419" s="144"/>
      <c r="E419" s="145"/>
      <c r="F419" s="145"/>
      <c r="G419" s="145"/>
      <c r="H419" s="146"/>
      <c r="I419" s="2"/>
      <c r="J419" s="2"/>
    </row>
    <row r="420" spans="1:10" ht="30" customHeight="1" x14ac:dyDescent="0.25">
      <c r="A420" s="181"/>
      <c r="B420" s="103">
        <f>+NL_/3/NDT</f>
        <v>0</v>
      </c>
      <c r="C420" s="92" t="s">
        <v>84</v>
      </c>
      <c r="D420" s="144"/>
      <c r="E420" s="145"/>
      <c r="F420" s="145"/>
      <c r="G420" s="145"/>
      <c r="H420" s="146"/>
      <c r="I420" s="2"/>
      <c r="J420" s="2"/>
    </row>
    <row r="421" spans="1:10" ht="30" customHeight="1" x14ac:dyDescent="0.25">
      <c r="A421" s="181"/>
      <c r="B421" s="93"/>
      <c r="C421" s="92" t="s">
        <v>0</v>
      </c>
      <c r="D421" s="211">
        <f>IF(RII&gt;=0.05,4,
IF(AND(RII&lt;0.05,RNN&gt;=0.3),3+RII/0.05,
IF(OR(AND(RII&gt;=0,RII&lt;0.05),AND(RNN&gt;=0,RNN&lt;0.3)),2+2*(RII/0.05)+(RNN/0.3)-RII*RNN/(0.05*0.3),
IF(AND(RII=0,RNN=0,RLL&gt;=1),2,2*RLL/1))))</f>
        <v>2</v>
      </c>
      <c r="E421" s="212"/>
      <c r="F421" s="212"/>
      <c r="G421" s="212"/>
      <c r="H421" s="213"/>
      <c r="I421" s="3"/>
      <c r="J421" s="2"/>
    </row>
    <row r="422" spans="1:10" ht="30" customHeight="1" x14ac:dyDescent="0.25">
      <c r="A422" s="181"/>
      <c r="B422" s="93"/>
      <c r="C422" s="111"/>
      <c r="D422" s="112"/>
      <c r="E422" s="112"/>
      <c r="F422" s="112"/>
      <c r="G422" s="112"/>
      <c r="H422" s="113"/>
      <c r="I422" s="12"/>
      <c r="J422" s="15" t="s">
        <v>16</v>
      </c>
    </row>
    <row r="423" spans="1:10" ht="60" customHeight="1" x14ac:dyDescent="0.25">
      <c r="A423" s="162">
        <v>49</v>
      </c>
      <c r="B423" s="162"/>
      <c r="C423" s="114" t="s">
        <v>85</v>
      </c>
      <c r="D423" s="115"/>
      <c r="E423" s="115"/>
      <c r="F423" s="115"/>
      <c r="G423" s="115"/>
      <c r="H423" s="116"/>
      <c r="I423" s="3"/>
      <c r="J423" s="85"/>
    </row>
    <row r="424" spans="1:10" ht="30" customHeight="1" x14ac:dyDescent="0.25">
      <c r="A424" s="162"/>
      <c r="B424" s="162"/>
      <c r="C424" s="92" t="s">
        <v>86</v>
      </c>
      <c r="D424" s="123"/>
      <c r="E424" s="124"/>
      <c r="F424" s="124"/>
      <c r="G424" s="124"/>
      <c r="H424" s="125"/>
      <c r="I424" s="3"/>
      <c r="J424" s="3"/>
    </row>
    <row r="425" spans="1:10" ht="30" customHeight="1" x14ac:dyDescent="0.25">
      <c r="A425" s="162"/>
      <c r="B425" s="162"/>
      <c r="C425" s="92" t="s">
        <v>0</v>
      </c>
      <c r="D425" s="214" t="s">
        <v>411</v>
      </c>
      <c r="E425" s="215"/>
      <c r="F425" s="215"/>
      <c r="G425" s="215"/>
      <c r="H425" s="216"/>
      <c r="I425" s="3"/>
      <c r="J425" s="3"/>
    </row>
    <row r="426" spans="1:10" ht="30" customHeight="1" x14ac:dyDescent="0.25">
      <c r="A426" s="94"/>
      <c r="B426" s="89"/>
      <c r="C426" s="158"/>
      <c r="D426" s="159"/>
      <c r="E426" s="159"/>
      <c r="F426" s="159"/>
      <c r="G426" s="159"/>
      <c r="H426" s="160"/>
      <c r="I426" s="3"/>
      <c r="J426" s="2"/>
    </row>
    <row r="427" spans="1:10" ht="30" customHeight="1" x14ac:dyDescent="0.25">
      <c r="A427" s="165">
        <v>50</v>
      </c>
      <c r="B427" s="120" t="s">
        <v>426</v>
      </c>
      <c r="C427" s="121"/>
      <c r="D427" s="121"/>
      <c r="E427" s="121"/>
      <c r="F427" s="121"/>
      <c r="G427" s="121"/>
      <c r="H427" s="122"/>
      <c r="I427" s="2"/>
      <c r="J427" s="15" t="s">
        <v>16</v>
      </c>
    </row>
    <row r="428" spans="1:10" ht="135" customHeight="1" x14ac:dyDescent="0.25">
      <c r="A428" s="165"/>
      <c r="B428" s="177" t="s">
        <v>111</v>
      </c>
      <c r="C428" s="114" t="s">
        <v>381</v>
      </c>
      <c r="D428" s="115"/>
      <c r="E428" s="115"/>
      <c r="F428" s="115"/>
      <c r="G428" s="115"/>
      <c r="H428" s="116"/>
      <c r="I428" s="2"/>
      <c r="J428" s="85"/>
    </row>
    <row r="429" spans="1:10" ht="30" customHeight="1" x14ac:dyDescent="0.25">
      <c r="A429" s="165"/>
      <c r="B429" s="177"/>
      <c r="C429" s="92">
        <v>4</v>
      </c>
      <c r="D429" s="117" t="s">
        <v>382</v>
      </c>
      <c r="E429" s="118"/>
      <c r="F429" s="118"/>
      <c r="G429" s="118"/>
      <c r="H429" s="119"/>
      <c r="I429" s="2"/>
      <c r="J429" s="3"/>
    </row>
    <row r="430" spans="1:10" ht="30" customHeight="1" x14ac:dyDescent="0.25">
      <c r="A430" s="165"/>
      <c r="B430" s="177"/>
      <c r="C430" s="92">
        <v>3</v>
      </c>
      <c r="D430" s="117" t="s">
        <v>383</v>
      </c>
      <c r="E430" s="118"/>
      <c r="F430" s="118"/>
      <c r="G430" s="118"/>
      <c r="H430" s="119"/>
      <c r="I430" s="2"/>
      <c r="J430" s="2"/>
    </row>
    <row r="431" spans="1:10" ht="30" customHeight="1" x14ac:dyDescent="0.25">
      <c r="A431" s="165"/>
      <c r="B431" s="177"/>
      <c r="C431" s="92">
        <v>2</v>
      </c>
      <c r="D431" s="117" t="s">
        <v>384</v>
      </c>
      <c r="E431" s="118"/>
      <c r="F431" s="118"/>
      <c r="G431" s="118"/>
      <c r="H431" s="119"/>
      <c r="I431" s="2"/>
      <c r="J431" s="2"/>
    </row>
    <row r="432" spans="1:10" ht="30" customHeight="1" x14ac:dyDescent="0.25">
      <c r="A432" s="165"/>
      <c r="B432" s="177"/>
      <c r="C432" s="92">
        <v>1</v>
      </c>
      <c r="D432" s="114" t="s">
        <v>385</v>
      </c>
      <c r="E432" s="115"/>
      <c r="F432" s="115"/>
      <c r="G432" s="115"/>
      <c r="H432" s="116"/>
      <c r="I432" s="2"/>
      <c r="J432" s="2"/>
    </row>
    <row r="433" spans="1:10" ht="30" customHeight="1" x14ac:dyDescent="0.25">
      <c r="A433" s="165"/>
      <c r="B433" s="177"/>
      <c r="C433" s="92">
        <v>0</v>
      </c>
      <c r="D433" s="114" t="s">
        <v>386</v>
      </c>
      <c r="E433" s="115"/>
      <c r="F433" s="115"/>
      <c r="G433" s="115"/>
      <c r="H433" s="116"/>
      <c r="I433" s="2"/>
      <c r="J433" s="2"/>
    </row>
    <row r="434" spans="1:10" ht="30" customHeight="1" x14ac:dyDescent="0.25">
      <c r="A434" s="165"/>
      <c r="B434" s="177"/>
      <c r="C434" s="92" t="s">
        <v>0</v>
      </c>
      <c r="D434" s="123"/>
      <c r="E434" s="124"/>
      <c r="F434" s="124"/>
      <c r="G434" s="124"/>
      <c r="H434" s="125"/>
      <c r="I434" s="2"/>
      <c r="J434" s="2"/>
    </row>
    <row r="435" spans="1:10" ht="30" customHeight="1" x14ac:dyDescent="0.25">
      <c r="A435" s="165"/>
      <c r="B435" s="89"/>
      <c r="C435" s="111"/>
      <c r="D435" s="112"/>
      <c r="E435" s="112"/>
      <c r="F435" s="112"/>
      <c r="G435" s="112"/>
      <c r="H435" s="113"/>
      <c r="I435" s="2"/>
      <c r="J435" s="15" t="s">
        <v>16</v>
      </c>
    </row>
    <row r="436" spans="1:10" ht="90" customHeight="1" x14ac:dyDescent="0.25">
      <c r="A436" s="165"/>
      <c r="B436" s="93" t="s">
        <v>87</v>
      </c>
      <c r="C436" s="114" t="s">
        <v>88</v>
      </c>
      <c r="D436" s="115"/>
      <c r="E436" s="115"/>
      <c r="F436" s="115"/>
      <c r="G436" s="115"/>
      <c r="H436" s="116"/>
      <c r="I436" s="3"/>
      <c r="J436" s="85"/>
    </row>
    <row r="437" spans="1:10" ht="30" customHeight="1" x14ac:dyDescent="0.25">
      <c r="A437" s="165"/>
      <c r="B437" s="103">
        <f>+NPkM/3/NDT</f>
        <v>0</v>
      </c>
      <c r="C437" s="92" t="s">
        <v>89</v>
      </c>
      <c r="D437" s="123"/>
      <c r="E437" s="124"/>
      <c r="F437" s="124"/>
      <c r="G437" s="124"/>
      <c r="H437" s="125"/>
      <c r="I437" s="3"/>
      <c r="J437" s="3"/>
    </row>
    <row r="438" spans="1:10" ht="30" customHeight="1" x14ac:dyDescent="0.25">
      <c r="A438" s="165"/>
      <c r="B438" s="93"/>
      <c r="C438" s="92" t="s">
        <v>0</v>
      </c>
      <c r="D438" s="126">
        <f>IF(RPkMD&gt;=1,4,4*RPkMD)</f>
        <v>0</v>
      </c>
      <c r="E438" s="127"/>
      <c r="F438" s="127"/>
      <c r="G438" s="127"/>
      <c r="H438" s="128"/>
      <c r="I438" s="3"/>
      <c r="J438" s="3"/>
    </row>
    <row r="439" spans="1:10" ht="30" customHeight="1" x14ac:dyDescent="0.25">
      <c r="A439" s="92"/>
      <c r="B439" s="86"/>
      <c r="C439" s="111"/>
      <c r="D439" s="112"/>
      <c r="E439" s="112"/>
      <c r="F439" s="112"/>
      <c r="G439" s="112"/>
      <c r="H439" s="113"/>
      <c r="I439" s="3"/>
      <c r="J439" s="2"/>
    </row>
    <row r="440" spans="1:10" ht="30" customHeight="1" x14ac:dyDescent="0.25">
      <c r="A440" s="165">
        <v>51</v>
      </c>
      <c r="B440" s="120" t="s">
        <v>118</v>
      </c>
      <c r="C440" s="121"/>
      <c r="D440" s="121"/>
      <c r="E440" s="121"/>
      <c r="F440" s="121"/>
      <c r="G440" s="121"/>
      <c r="H440" s="122"/>
      <c r="I440" s="3"/>
      <c r="J440" s="15" t="s">
        <v>16</v>
      </c>
    </row>
    <row r="441" spans="1:10" ht="90" customHeight="1" x14ac:dyDescent="0.25">
      <c r="A441" s="165"/>
      <c r="B441" s="163" t="s">
        <v>243</v>
      </c>
      <c r="C441" s="117" t="s">
        <v>387</v>
      </c>
      <c r="D441" s="118"/>
      <c r="E441" s="118"/>
      <c r="F441" s="118"/>
      <c r="G441" s="118"/>
      <c r="H441" s="119"/>
      <c r="I441" s="3"/>
      <c r="J441" s="84"/>
    </row>
    <row r="442" spans="1:10" ht="30" customHeight="1" x14ac:dyDescent="0.25">
      <c r="A442" s="165"/>
      <c r="B442" s="163"/>
      <c r="C442" s="94">
        <v>4</v>
      </c>
      <c r="D442" s="117" t="s">
        <v>390</v>
      </c>
      <c r="E442" s="118"/>
      <c r="F442" s="118"/>
      <c r="G442" s="118"/>
      <c r="H442" s="119"/>
      <c r="I442" s="35"/>
      <c r="J442" s="3"/>
    </row>
    <row r="443" spans="1:10" ht="30" customHeight="1" x14ac:dyDescent="0.25">
      <c r="A443" s="165"/>
      <c r="B443" s="163"/>
      <c r="C443" s="94">
        <v>3</v>
      </c>
      <c r="D443" s="117" t="s">
        <v>391</v>
      </c>
      <c r="E443" s="118"/>
      <c r="F443" s="118"/>
      <c r="G443" s="118"/>
      <c r="H443" s="119"/>
      <c r="I443" s="3"/>
      <c r="J443" s="3"/>
    </row>
    <row r="444" spans="1:10" ht="30" customHeight="1" x14ac:dyDescent="0.25">
      <c r="A444" s="165"/>
      <c r="B444" s="163"/>
      <c r="C444" s="94">
        <v>2</v>
      </c>
      <c r="D444" s="117" t="s">
        <v>392</v>
      </c>
      <c r="E444" s="118"/>
      <c r="F444" s="118"/>
      <c r="G444" s="118"/>
      <c r="H444" s="119"/>
      <c r="I444" s="3"/>
      <c r="J444" s="3"/>
    </row>
    <row r="445" spans="1:10" ht="30" customHeight="1" x14ac:dyDescent="0.25">
      <c r="A445" s="165"/>
      <c r="B445" s="163"/>
      <c r="C445" s="94">
        <v>1</v>
      </c>
      <c r="D445" s="117" t="s">
        <v>389</v>
      </c>
      <c r="E445" s="118"/>
      <c r="F445" s="118"/>
      <c r="G445" s="118"/>
      <c r="H445" s="119"/>
      <c r="I445" s="3"/>
      <c r="J445" s="3"/>
    </row>
    <row r="446" spans="1:10" ht="30" customHeight="1" x14ac:dyDescent="0.25">
      <c r="A446" s="165"/>
      <c r="B446" s="163"/>
      <c r="C446" s="94">
        <v>0</v>
      </c>
      <c r="D446" s="117" t="s">
        <v>388</v>
      </c>
      <c r="E446" s="118"/>
      <c r="F446" s="118"/>
      <c r="G446" s="118"/>
      <c r="H446" s="119"/>
      <c r="I446" s="3"/>
      <c r="J446" s="3"/>
    </row>
    <row r="447" spans="1:10" ht="30" customHeight="1" x14ac:dyDescent="0.25">
      <c r="A447" s="165"/>
      <c r="B447" s="163"/>
      <c r="C447" s="94" t="s">
        <v>0</v>
      </c>
      <c r="D447" s="123"/>
      <c r="E447" s="124"/>
      <c r="F447" s="124"/>
      <c r="G447" s="124"/>
      <c r="H447" s="125"/>
      <c r="I447" s="3"/>
      <c r="J447" s="2"/>
    </row>
    <row r="448" spans="1:10" ht="30" customHeight="1" x14ac:dyDescent="0.25">
      <c r="A448" s="165"/>
      <c r="B448" s="163"/>
      <c r="C448" s="158"/>
      <c r="D448" s="159"/>
      <c r="E448" s="159"/>
      <c r="F448" s="159"/>
      <c r="G448" s="159"/>
      <c r="H448" s="160"/>
      <c r="I448" s="3"/>
      <c r="J448" s="15" t="s">
        <v>16</v>
      </c>
    </row>
    <row r="449" spans="1:10" ht="30" customHeight="1" x14ac:dyDescent="0.25">
      <c r="A449" s="164">
        <v>52</v>
      </c>
      <c r="B449" s="161"/>
      <c r="C449" s="114" t="s">
        <v>99</v>
      </c>
      <c r="D449" s="115"/>
      <c r="E449" s="115"/>
      <c r="F449" s="115"/>
      <c r="G449" s="115"/>
      <c r="H449" s="116"/>
      <c r="I449" s="4"/>
      <c r="J449" s="85"/>
    </row>
    <row r="450" spans="1:10" ht="30" customHeight="1" x14ac:dyDescent="0.25">
      <c r="A450" s="164"/>
      <c r="B450" s="161"/>
      <c r="C450" s="92" t="s">
        <v>100</v>
      </c>
      <c r="D450" s="144"/>
      <c r="E450" s="145"/>
      <c r="F450" s="145"/>
      <c r="G450" s="145"/>
      <c r="H450" s="146"/>
      <c r="J450" s="3"/>
    </row>
    <row r="451" spans="1:10" ht="30" customHeight="1" x14ac:dyDescent="0.25">
      <c r="A451" s="164"/>
      <c r="B451" s="161"/>
      <c r="C451" s="92" t="s">
        <v>0</v>
      </c>
      <c r="D451" s="126">
        <f>+IF(IPK_&gt;=3.25,4,
IF(AND(IPK_&gt;=2,IPK_&lt;3.25),((8*IPK_-6)/5),2))</f>
        <v>2</v>
      </c>
      <c r="E451" s="127"/>
      <c r="F451" s="127"/>
      <c r="G451" s="127"/>
      <c r="H451" s="128"/>
      <c r="J451" s="2"/>
    </row>
    <row r="452" spans="1:10" ht="30" customHeight="1" x14ac:dyDescent="0.25">
      <c r="A452" s="164"/>
      <c r="B452" s="161"/>
      <c r="C452" s="111"/>
      <c r="D452" s="112"/>
      <c r="E452" s="112"/>
      <c r="F452" s="112"/>
      <c r="G452" s="112"/>
      <c r="H452" s="113"/>
      <c r="I452" s="3"/>
      <c r="J452" s="15" t="s">
        <v>16</v>
      </c>
    </row>
    <row r="453" spans="1:10" ht="96.9" customHeight="1" x14ac:dyDescent="0.25">
      <c r="A453" s="164">
        <v>53</v>
      </c>
      <c r="B453" s="86" t="s">
        <v>119</v>
      </c>
      <c r="C453" s="114" t="s">
        <v>427</v>
      </c>
      <c r="D453" s="115"/>
      <c r="E453" s="115"/>
      <c r="F453" s="115"/>
      <c r="G453" s="115"/>
      <c r="H453" s="116"/>
      <c r="I453" s="7"/>
      <c r="J453" s="85"/>
    </row>
    <row r="454" spans="1:10" ht="30" customHeight="1" x14ac:dyDescent="0.25">
      <c r="A454" s="164"/>
      <c r="B454" s="104">
        <f>NII/NMM</f>
        <v>0</v>
      </c>
      <c r="C454" s="92" t="s">
        <v>82</v>
      </c>
      <c r="D454" s="217"/>
      <c r="E454" s="218"/>
      <c r="F454" s="218"/>
      <c r="G454" s="218"/>
      <c r="H454" s="219"/>
      <c r="J454" s="3"/>
    </row>
    <row r="455" spans="1:10" ht="30" customHeight="1" x14ac:dyDescent="0.25">
      <c r="A455" s="164"/>
      <c r="B455" s="104">
        <f>NNN/NMM</f>
        <v>0</v>
      </c>
      <c r="C455" s="92" t="s">
        <v>83</v>
      </c>
      <c r="D455" s="220"/>
      <c r="E455" s="221"/>
      <c r="F455" s="221"/>
      <c r="G455" s="221"/>
      <c r="H455" s="222"/>
      <c r="I455" s="2"/>
      <c r="J455" s="2"/>
    </row>
    <row r="456" spans="1:10" ht="30" customHeight="1" x14ac:dyDescent="0.25">
      <c r="A456" s="164"/>
      <c r="B456" s="104">
        <f>NWW/NMM</f>
        <v>0</v>
      </c>
      <c r="C456" s="92" t="s">
        <v>101</v>
      </c>
      <c r="D456" s="220"/>
      <c r="E456" s="221"/>
      <c r="F456" s="221"/>
      <c r="G456" s="221"/>
      <c r="H456" s="222"/>
      <c r="I456" s="2"/>
      <c r="J456" s="2"/>
    </row>
    <row r="457" spans="1:10" ht="30" customHeight="1" x14ac:dyDescent="0.25">
      <c r="A457" s="164"/>
      <c r="B457" s="104"/>
      <c r="C457" s="92" t="s">
        <v>244</v>
      </c>
      <c r="D457" s="220">
        <v>10</v>
      </c>
      <c r="E457" s="221"/>
      <c r="F457" s="221"/>
      <c r="G457" s="221"/>
      <c r="H457" s="222"/>
      <c r="I457" s="2"/>
      <c r="J457" s="2"/>
    </row>
    <row r="458" spans="1:10" ht="30" customHeight="1" x14ac:dyDescent="0.25">
      <c r="A458" s="164"/>
      <c r="B458" s="106"/>
      <c r="C458" s="92" t="s">
        <v>0</v>
      </c>
      <c r="D458" s="153">
        <f>IF(RI_53&gt;=0.05,4,
IF(AND(RI_53&lt;0.05,RN_53&gt;=0.5),3+RI_53/0.05,
IF(AND(RI_53&lt;0.05,RN_53&lt;0.5),2+2*(RI_53/0.05)+(RN_53/0.5)-RI_53*RN_53/(0.05*0.5),
IF(AND(RI_53=0,RN_53=0,RW_53&lt;=2,RW_53&gt;=0),1+RW_53/2,
IF(AND(RI_53=0,RN_53=0,RW_53&gt;2),2,1)))))</f>
        <v>2</v>
      </c>
      <c r="E458" s="154"/>
      <c r="F458" s="154"/>
      <c r="G458" s="154"/>
      <c r="H458" s="155"/>
      <c r="I458" s="2"/>
      <c r="J458" s="2"/>
    </row>
    <row r="459" spans="1:10" ht="30" customHeight="1" x14ac:dyDescent="0.25">
      <c r="A459" s="164"/>
      <c r="B459" s="86"/>
      <c r="C459" s="158"/>
      <c r="D459" s="159"/>
      <c r="E459" s="159"/>
      <c r="F459" s="159"/>
      <c r="G459" s="159"/>
      <c r="H459" s="160"/>
      <c r="I459" s="2"/>
      <c r="J459" s="15" t="s">
        <v>16</v>
      </c>
    </row>
    <row r="460" spans="1:10" ht="30" customHeight="1" x14ac:dyDescent="0.25">
      <c r="A460" s="164">
        <v>54</v>
      </c>
      <c r="B460" s="163" t="s">
        <v>121</v>
      </c>
      <c r="C460" s="114" t="s">
        <v>107</v>
      </c>
      <c r="D460" s="115"/>
      <c r="E460" s="115"/>
      <c r="F460" s="115"/>
      <c r="G460" s="115"/>
      <c r="H460" s="116"/>
      <c r="I460" s="7"/>
      <c r="J460" s="85"/>
    </row>
    <row r="461" spans="1:10" ht="30" customHeight="1" x14ac:dyDescent="0.25">
      <c r="A461" s="164"/>
      <c r="B461" s="163"/>
      <c r="C461" s="9" t="s">
        <v>106</v>
      </c>
      <c r="D461" s="184"/>
      <c r="E461" s="185"/>
      <c r="F461" s="185"/>
      <c r="G461" s="185"/>
      <c r="H461" s="186"/>
      <c r="J461" s="3"/>
    </row>
    <row r="462" spans="1:10" ht="30" customHeight="1" x14ac:dyDescent="0.25">
      <c r="A462" s="164"/>
      <c r="B462" s="163"/>
      <c r="C462" s="92" t="s">
        <v>0</v>
      </c>
      <c r="D462" s="187">
        <f>IF(AND(MS&gt;3.5,MS&lt;=4.5),4,
IF(AND(MS&gt;3,MS&lt;=3.5),(8*MS)-24,
IF(AND(MS&gt;4.5,MS&lt;=7),(56-(8*MS))/5,
IF(MS&lt;=3,0))))</f>
        <v>0</v>
      </c>
      <c r="E462" s="188"/>
      <c r="F462" s="188"/>
      <c r="G462" s="188"/>
      <c r="H462" s="189"/>
      <c r="J462" s="2"/>
    </row>
    <row r="463" spans="1:10" ht="30" customHeight="1" x14ac:dyDescent="0.25">
      <c r="A463" s="164"/>
      <c r="B463" s="163"/>
      <c r="C463" s="190"/>
      <c r="D463" s="191"/>
      <c r="E463" s="191"/>
      <c r="F463" s="191"/>
      <c r="G463" s="191"/>
      <c r="H463" s="192"/>
      <c r="J463" s="15" t="s">
        <v>16</v>
      </c>
    </row>
    <row r="464" spans="1:10" ht="30" customHeight="1" x14ac:dyDescent="0.25">
      <c r="A464" s="164">
        <v>55</v>
      </c>
      <c r="B464" s="163" t="s">
        <v>121</v>
      </c>
      <c r="C464" s="114" t="s">
        <v>90</v>
      </c>
      <c r="D464" s="115"/>
      <c r="E464" s="115"/>
      <c r="F464" s="115"/>
      <c r="G464" s="115"/>
      <c r="H464" s="116"/>
      <c r="I464" s="2"/>
      <c r="J464" s="85"/>
    </row>
    <row r="465" spans="1:10" ht="30" customHeight="1" x14ac:dyDescent="0.25">
      <c r="A465" s="164"/>
      <c r="B465" s="163"/>
      <c r="C465" s="108" t="s">
        <v>91</v>
      </c>
      <c r="D465" s="193"/>
      <c r="E465" s="194"/>
      <c r="F465" s="194"/>
      <c r="G465" s="194"/>
      <c r="H465" s="195"/>
      <c r="I465" s="2"/>
      <c r="J465" s="3"/>
    </row>
    <row r="466" spans="1:10" ht="30" customHeight="1" x14ac:dyDescent="0.25">
      <c r="A466" s="164"/>
      <c r="B466" s="163"/>
      <c r="C466" s="108" t="s">
        <v>0</v>
      </c>
      <c r="D466" s="153">
        <f>+IF(PTW&gt;=50%,4,1+6*PTW)</f>
        <v>1</v>
      </c>
      <c r="E466" s="154"/>
      <c r="F466" s="154"/>
      <c r="G466" s="154"/>
      <c r="H466" s="155"/>
      <c r="I466" s="2"/>
      <c r="J466" s="2"/>
    </row>
    <row r="467" spans="1:10" ht="30" customHeight="1" x14ac:dyDescent="0.25">
      <c r="A467" s="164"/>
      <c r="B467" s="163"/>
      <c r="C467" s="111"/>
      <c r="D467" s="112"/>
      <c r="E467" s="112"/>
      <c r="F467" s="112"/>
      <c r="G467" s="112"/>
      <c r="H467" s="113"/>
      <c r="I467" s="2"/>
      <c r="J467" s="15" t="s">
        <v>16</v>
      </c>
    </row>
    <row r="468" spans="1:10" ht="30" customHeight="1" x14ac:dyDescent="0.25">
      <c r="A468" s="164">
        <v>56</v>
      </c>
      <c r="B468" s="163" t="s">
        <v>120</v>
      </c>
      <c r="C468" s="114" t="s">
        <v>92</v>
      </c>
      <c r="D468" s="115"/>
      <c r="E468" s="115"/>
      <c r="F468" s="115"/>
      <c r="G468" s="115"/>
      <c r="H468" s="116"/>
      <c r="I468" s="2"/>
      <c r="J468" s="85"/>
    </row>
    <row r="469" spans="1:10" ht="30" customHeight="1" x14ac:dyDescent="0.25">
      <c r="A469" s="164"/>
      <c r="B469" s="163"/>
      <c r="C469" s="108" t="s">
        <v>93</v>
      </c>
      <c r="D469" s="193"/>
      <c r="E469" s="194"/>
      <c r="F469" s="194"/>
      <c r="G469" s="194"/>
      <c r="H469" s="195"/>
      <c r="I469" s="2"/>
      <c r="J469" s="3"/>
    </row>
    <row r="470" spans="1:10" ht="30" customHeight="1" x14ac:dyDescent="0.25">
      <c r="A470" s="164"/>
      <c r="B470" s="163"/>
      <c r="C470" s="108" t="s">
        <v>0</v>
      </c>
      <c r="D470" s="126">
        <f>IF(PPS&gt;=85%,4,
IF(AND(PPS&gt;=30%,PPS&lt;85%),((80*PPS)-24)/11,0))</f>
        <v>0</v>
      </c>
      <c r="E470" s="127"/>
      <c r="F470" s="127"/>
      <c r="G470" s="127"/>
      <c r="H470" s="128"/>
      <c r="I470" s="2"/>
      <c r="J470" s="2"/>
    </row>
    <row r="471" spans="1:10" ht="30" customHeight="1" x14ac:dyDescent="0.25">
      <c r="A471" s="164"/>
      <c r="B471" s="163"/>
      <c r="C471" s="111"/>
      <c r="D471" s="112"/>
      <c r="E471" s="112"/>
      <c r="F471" s="112"/>
      <c r="G471" s="112"/>
      <c r="H471" s="113"/>
      <c r="I471" s="2"/>
      <c r="J471" s="15" t="s">
        <v>16</v>
      </c>
    </row>
    <row r="472" spans="1:10" ht="99.9" customHeight="1" x14ac:dyDescent="0.25">
      <c r="A472" s="164">
        <v>57</v>
      </c>
      <c r="B472" s="162"/>
      <c r="C472" s="114" t="s">
        <v>246</v>
      </c>
      <c r="D472" s="115"/>
      <c r="E472" s="115"/>
      <c r="F472" s="115"/>
      <c r="G472" s="115"/>
      <c r="H472" s="116"/>
      <c r="I472" s="4"/>
      <c r="J472" s="85"/>
    </row>
    <row r="473" spans="1:10" ht="30" customHeight="1" x14ac:dyDescent="0.25">
      <c r="A473" s="164"/>
      <c r="B473" s="162"/>
      <c r="C473" s="92">
        <v>4</v>
      </c>
      <c r="D473" s="117" t="s">
        <v>94</v>
      </c>
      <c r="E473" s="118"/>
      <c r="F473" s="118"/>
      <c r="G473" s="118"/>
      <c r="H473" s="119"/>
      <c r="I473" s="4"/>
      <c r="J473" s="3"/>
    </row>
    <row r="474" spans="1:10" ht="30" customHeight="1" x14ac:dyDescent="0.25">
      <c r="A474" s="164"/>
      <c r="B474" s="162"/>
      <c r="C474" s="92">
        <v>3</v>
      </c>
      <c r="D474" s="117" t="s">
        <v>95</v>
      </c>
      <c r="E474" s="118"/>
      <c r="F474" s="118"/>
      <c r="G474" s="118"/>
      <c r="H474" s="119"/>
      <c r="I474" s="4"/>
      <c r="J474" s="2"/>
    </row>
    <row r="475" spans="1:10" ht="30" customHeight="1" x14ac:dyDescent="0.25">
      <c r="A475" s="164"/>
      <c r="B475" s="162"/>
      <c r="C475" s="92">
        <v>2</v>
      </c>
      <c r="D475" s="117" t="s">
        <v>96</v>
      </c>
      <c r="E475" s="118"/>
      <c r="F475" s="118"/>
      <c r="G475" s="118"/>
      <c r="H475" s="119"/>
      <c r="I475" s="4"/>
      <c r="J475" s="2"/>
    </row>
    <row r="476" spans="1:10" ht="30" customHeight="1" x14ac:dyDescent="0.25">
      <c r="A476" s="164"/>
      <c r="B476" s="162"/>
      <c r="C476" s="92">
        <v>1</v>
      </c>
      <c r="D476" s="117" t="s">
        <v>97</v>
      </c>
      <c r="E476" s="118"/>
      <c r="F476" s="118"/>
      <c r="G476" s="118"/>
      <c r="H476" s="119"/>
      <c r="I476" s="4"/>
      <c r="J476" s="2"/>
    </row>
    <row r="477" spans="1:10" ht="30" customHeight="1" x14ac:dyDescent="0.25">
      <c r="A477" s="164"/>
      <c r="B477" s="162"/>
      <c r="C477" s="92">
        <v>0</v>
      </c>
      <c r="D477" s="117" t="s">
        <v>98</v>
      </c>
      <c r="E477" s="118"/>
      <c r="F477" s="118"/>
      <c r="G477" s="118"/>
      <c r="H477" s="119"/>
      <c r="I477" s="4"/>
      <c r="J477" s="2"/>
    </row>
    <row r="478" spans="1:10" ht="30" customHeight="1" x14ac:dyDescent="0.25">
      <c r="A478" s="164"/>
      <c r="B478" s="162"/>
      <c r="C478" s="92" t="s">
        <v>0</v>
      </c>
      <c r="D478" s="123"/>
      <c r="E478" s="124"/>
      <c r="F478" s="124"/>
      <c r="G478" s="124"/>
      <c r="H478" s="125"/>
      <c r="I478" s="4"/>
      <c r="J478" s="2"/>
    </row>
    <row r="479" spans="1:10" ht="30" customHeight="1" x14ac:dyDescent="0.25">
      <c r="A479" s="135"/>
      <c r="B479" s="136"/>
      <c r="C479" s="136"/>
      <c r="D479" s="136"/>
      <c r="E479" s="136"/>
      <c r="F479" s="136"/>
      <c r="G479" s="136"/>
      <c r="H479" s="137"/>
      <c r="I479" s="4"/>
      <c r="J479" s="33" t="s">
        <v>16</v>
      </c>
    </row>
    <row r="480" spans="1:10" ht="30" customHeight="1" x14ac:dyDescent="0.25">
      <c r="A480" s="164">
        <v>58</v>
      </c>
      <c r="B480" s="162"/>
      <c r="C480" s="114" t="s">
        <v>247</v>
      </c>
      <c r="D480" s="115"/>
      <c r="E480" s="115"/>
      <c r="F480" s="115"/>
      <c r="G480" s="115"/>
      <c r="H480" s="116"/>
      <c r="I480" s="4"/>
      <c r="J480" s="85"/>
    </row>
    <row r="481" spans="1:10" ht="30" customHeight="1" x14ac:dyDescent="0.25">
      <c r="A481" s="164"/>
      <c r="B481" s="162"/>
      <c r="C481" s="92" t="s">
        <v>260</v>
      </c>
      <c r="D481" s="223"/>
      <c r="E481" s="224"/>
      <c r="F481" s="224"/>
      <c r="G481" s="224"/>
      <c r="H481" s="225"/>
      <c r="I481" s="4"/>
      <c r="J481" s="2"/>
    </row>
    <row r="482" spans="1:10" ht="30" customHeight="1" x14ac:dyDescent="0.25">
      <c r="A482" s="164"/>
      <c r="B482" s="162"/>
      <c r="C482" s="92" t="s">
        <v>0</v>
      </c>
      <c r="D482" s="226">
        <f>IF(WT_bulan&lt;=6,4,
IF(AND(WT_bulan&gt;6,WT_bulan&lt;18),(18-WT_bulan)/3,0))</f>
        <v>4</v>
      </c>
      <c r="E482" s="227"/>
      <c r="F482" s="227"/>
      <c r="G482" s="227"/>
      <c r="H482" s="228"/>
      <c r="I482" s="4"/>
      <c r="J482" s="2"/>
    </row>
    <row r="483" spans="1:10" ht="30" customHeight="1" x14ac:dyDescent="0.25">
      <c r="A483" s="135"/>
      <c r="B483" s="136"/>
      <c r="C483" s="136"/>
      <c r="D483" s="136"/>
      <c r="E483" s="136"/>
      <c r="F483" s="136"/>
      <c r="G483" s="136"/>
      <c r="H483" s="137"/>
      <c r="I483" s="4"/>
      <c r="J483" s="33" t="s">
        <v>16</v>
      </c>
    </row>
    <row r="484" spans="1:10" ht="30" customHeight="1" x14ac:dyDescent="0.25">
      <c r="A484" s="164">
        <v>59</v>
      </c>
      <c r="B484" s="182">
        <f>PBS</f>
        <v>0</v>
      </c>
      <c r="C484" s="114" t="s">
        <v>248</v>
      </c>
      <c r="D484" s="115"/>
      <c r="E484" s="115"/>
      <c r="F484" s="115"/>
      <c r="G484" s="115"/>
      <c r="H484" s="116"/>
      <c r="I484" s="4"/>
      <c r="J484" s="85"/>
    </row>
    <row r="485" spans="1:10" ht="30" customHeight="1" x14ac:dyDescent="0.25">
      <c r="A485" s="164"/>
      <c r="B485" s="182"/>
      <c r="C485" s="92" t="s">
        <v>261</v>
      </c>
      <c r="D485" s="229"/>
      <c r="E485" s="230"/>
      <c r="F485" s="230"/>
      <c r="G485" s="230"/>
      <c r="H485" s="231"/>
      <c r="I485" s="4"/>
      <c r="J485" s="2"/>
    </row>
    <row r="486" spans="1:10" ht="30" customHeight="1" x14ac:dyDescent="0.25">
      <c r="A486" s="164"/>
      <c r="B486" s="182"/>
      <c r="C486" s="92" t="s">
        <v>0</v>
      </c>
      <c r="D486" s="226">
        <f>IF(P_PBS&gt;=60%,4,20*P_PBS/3)</f>
        <v>0</v>
      </c>
      <c r="E486" s="227"/>
      <c r="F486" s="227"/>
      <c r="G486" s="227"/>
      <c r="H486" s="228"/>
      <c r="I486" s="4"/>
      <c r="J486" s="2"/>
    </row>
    <row r="487" spans="1:10" ht="30" customHeight="1" x14ac:dyDescent="0.25">
      <c r="A487" s="164"/>
      <c r="B487" s="164"/>
      <c r="C487" s="164"/>
      <c r="D487" s="164"/>
      <c r="E487" s="164"/>
      <c r="F487" s="164"/>
      <c r="G487" s="164"/>
      <c r="H487" s="164"/>
      <c r="I487" s="4"/>
      <c r="J487" s="37" t="s">
        <v>16</v>
      </c>
    </row>
    <row r="488" spans="1:10" ht="126" customHeight="1" x14ac:dyDescent="0.25">
      <c r="A488" s="164">
        <v>60</v>
      </c>
      <c r="B488" s="162"/>
      <c r="C488" s="170" t="s">
        <v>431</v>
      </c>
      <c r="D488" s="170"/>
      <c r="E488" s="170"/>
      <c r="F488" s="170"/>
      <c r="G488" s="170"/>
      <c r="H488" s="170"/>
      <c r="I488" s="4"/>
      <c r="J488" s="85"/>
    </row>
    <row r="489" spans="1:10" ht="30" customHeight="1" x14ac:dyDescent="0.25">
      <c r="A489" s="164"/>
      <c r="B489" s="162"/>
      <c r="C489" s="86"/>
      <c r="D489" s="92" t="s">
        <v>432</v>
      </c>
      <c r="E489" s="92" t="s">
        <v>434</v>
      </c>
      <c r="F489" s="92" t="s">
        <v>435</v>
      </c>
      <c r="G489" s="92" t="s">
        <v>436</v>
      </c>
      <c r="H489" s="92" t="s">
        <v>433</v>
      </c>
      <c r="I489" s="4"/>
      <c r="J489" s="2"/>
    </row>
    <row r="490" spans="1:10" ht="30.9" customHeight="1" x14ac:dyDescent="0.25">
      <c r="A490" s="164"/>
      <c r="B490" s="162"/>
      <c r="C490" s="108" t="s">
        <v>262</v>
      </c>
      <c r="D490" s="100"/>
      <c r="E490" s="100"/>
      <c r="F490" s="100"/>
      <c r="G490" s="100"/>
      <c r="H490" s="110">
        <f>4*D490+3*E490+2*F490+G490</f>
        <v>0</v>
      </c>
      <c r="I490" s="4"/>
      <c r="J490" s="2"/>
    </row>
    <row r="491" spans="1:10" ht="30.9" customHeight="1" x14ac:dyDescent="0.25">
      <c r="A491" s="164"/>
      <c r="B491" s="162"/>
      <c r="C491" s="108" t="s">
        <v>263</v>
      </c>
      <c r="D491" s="100"/>
      <c r="E491" s="100"/>
      <c r="F491" s="100"/>
      <c r="G491" s="100"/>
      <c r="H491" s="110">
        <f t="shared" ref="H491:H496" si="0">4*D491+3*E491+2*F491+G491</f>
        <v>0</v>
      </c>
      <c r="I491" s="4"/>
      <c r="J491" s="2"/>
    </row>
    <row r="492" spans="1:10" ht="30.9" customHeight="1" x14ac:dyDescent="0.25">
      <c r="A492" s="164"/>
      <c r="B492" s="162"/>
      <c r="C492" s="108" t="s">
        <v>264</v>
      </c>
      <c r="D492" s="100"/>
      <c r="E492" s="100"/>
      <c r="F492" s="100"/>
      <c r="G492" s="100"/>
      <c r="H492" s="110">
        <f t="shared" si="0"/>
        <v>0</v>
      </c>
      <c r="I492" s="4"/>
      <c r="J492" s="2"/>
    </row>
    <row r="493" spans="1:10" ht="30.9" customHeight="1" x14ac:dyDescent="0.25">
      <c r="A493" s="164"/>
      <c r="B493" s="162"/>
      <c r="C493" s="108" t="s">
        <v>265</v>
      </c>
      <c r="D493" s="100"/>
      <c r="E493" s="100"/>
      <c r="F493" s="100"/>
      <c r="G493" s="100"/>
      <c r="H493" s="110">
        <f t="shared" si="0"/>
        <v>0</v>
      </c>
      <c r="I493" s="4"/>
      <c r="J493" s="2"/>
    </row>
    <row r="494" spans="1:10" ht="30.9" customHeight="1" x14ac:dyDescent="0.25">
      <c r="A494" s="164"/>
      <c r="B494" s="162"/>
      <c r="C494" s="108" t="s">
        <v>266</v>
      </c>
      <c r="D494" s="100"/>
      <c r="E494" s="100"/>
      <c r="F494" s="100"/>
      <c r="G494" s="100"/>
      <c r="H494" s="110">
        <f t="shared" si="0"/>
        <v>0</v>
      </c>
      <c r="I494" s="4"/>
      <c r="J494" s="2"/>
    </row>
    <row r="495" spans="1:10" ht="30.9" customHeight="1" x14ac:dyDescent="0.25">
      <c r="A495" s="164"/>
      <c r="B495" s="162"/>
      <c r="C495" s="108" t="s">
        <v>267</v>
      </c>
      <c r="D495" s="100"/>
      <c r="E495" s="100"/>
      <c r="F495" s="100"/>
      <c r="G495" s="100"/>
      <c r="H495" s="110">
        <f t="shared" si="0"/>
        <v>0</v>
      </c>
      <c r="I495" s="4"/>
      <c r="J495" s="2"/>
    </row>
    <row r="496" spans="1:10" ht="30" customHeight="1" x14ac:dyDescent="0.25">
      <c r="A496" s="164"/>
      <c r="B496" s="162"/>
      <c r="C496" s="109" t="s">
        <v>268</v>
      </c>
      <c r="D496" s="101"/>
      <c r="E496" s="101"/>
      <c r="F496" s="101"/>
      <c r="G496" s="101"/>
      <c r="H496" s="110">
        <f t="shared" si="0"/>
        <v>0</v>
      </c>
      <c r="I496" s="4"/>
      <c r="J496" s="2"/>
    </row>
    <row r="497" spans="1:10" ht="30" customHeight="1" x14ac:dyDescent="0.25">
      <c r="A497" s="164"/>
      <c r="B497" s="162"/>
      <c r="C497" s="108" t="s">
        <v>0</v>
      </c>
      <c r="D497" s="232">
        <f>(SUM(H490:H496))/7</f>
        <v>0</v>
      </c>
      <c r="E497" s="232"/>
      <c r="F497" s="232"/>
      <c r="G497" s="232"/>
      <c r="H497" s="232"/>
      <c r="I497" s="4"/>
      <c r="J497" s="2"/>
    </row>
    <row r="498" spans="1:10" ht="30" customHeight="1" x14ac:dyDescent="0.25">
      <c r="A498" s="158"/>
      <c r="B498" s="159"/>
      <c r="C498" s="159"/>
      <c r="D498" s="159"/>
      <c r="E498" s="159"/>
      <c r="F498" s="159"/>
      <c r="G498" s="159"/>
      <c r="H498" s="160"/>
      <c r="I498" s="2"/>
      <c r="J498" s="15" t="s">
        <v>16</v>
      </c>
    </row>
    <row r="499" spans="1:10" ht="120" customHeight="1" x14ac:dyDescent="0.3">
      <c r="A499" s="164">
        <v>61</v>
      </c>
      <c r="B499" s="93"/>
      <c r="C499" s="114" t="s">
        <v>269</v>
      </c>
      <c r="D499" s="115"/>
      <c r="E499" s="115"/>
      <c r="F499" s="115"/>
      <c r="G499" s="115"/>
      <c r="H499" s="116"/>
      <c r="I499" s="5"/>
      <c r="J499" s="85"/>
    </row>
    <row r="500" spans="1:10" ht="30" customHeight="1" x14ac:dyDescent="0.3">
      <c r="A500" s="164"/>
      <c r="B500" s="97">
        <f>NI_61/NA_61</f>
        <v>0</v>
      </c>
      <c r="C500" s="108" t="s">
        <v>82</v>
      </c>
      <c r="D500" s="123"/>
      <c r="E500" s="124"/>
      <c r="F500" s="124"/>
      <c r="G500" s="124"/>
      <c r="H500" s="125"/>
      <c r="I500" s="5"/>
      <c r="J500" s="3"/>
    </row>
    <row r="501" spans="1:10" ht="30" customHeight="1" x14ac:dyDescent="0.3">
      <c r="A501" s="164"/>
      <c r="B501" s="97">
        <f>NN_61/NA_61</f>
        <v>0</v>
      </c>
      <c r="C501" s="108" t="s">
        <v>83</v>
      </c>
      <c r="D501" s="123"/>
      <c r="E501" s="124"/>
      <c r="F501" s="124"/>
      <c r="G501" s="124"/>
      <c r="H501" s="125"/>
      <c r="I501" s="5"/>
      <c r="J501" s="2"/>
    </row>
    <row r="502" spans="1:10" ht="30" customHeight="1" x14ac:dyDescent="0.3">
      <c r="A502" s="164"/>
      <c r="B502" s="97">
        <f>NL_61/NA_61</f>
        <v>0</v>
      </c>
      <c r="C502" s="108" t="s">
        <v>84</v>
      </c>
      <c r="D502" s="123"/>
      <c r="E502" s="124"/>
      <c r="F502" s="124"/>
      <c r="G502" s="124"/>
      <c r="H502" s="125"/>
      <c r="I502" s="5"/>
      <c r="J502" s="2"/>
    </row>
    <row r="503" spans="1:10" ht="30" customHeight="1" x14ac:dyDescent="0.3">
      <c r="A503" s="88"/>
      <c r="B503" s="96"/>
      <c r="C503" s="108" t="s">
        <v>36</v>
      </c>
      <c r="D503" s="123">
        <v>1</v>
      </c>
      <c r="E503" s="124"/>
      <c r="F503" s="124"/>
      <c r="G503" s="124"/>
      <c r="H503" s="125"/>
      <c r="I503" s="5"/>
      <c r="J503" s="2"/>
    </row>
    <row r="504" spans="1:10" ht="30" customHeight="1" x14ac:dyDescent="0.3">
      <c r="A504" s="88"/>
      <c r="B504" s="89"/>
      <c r="C504" s="108" t="s">
        <v>0</v>
      </c>
      <c r="D504" s="126">
        <f>IF(RI_61&gt;=5%,4,
IF(AND(RI_61&lt;5%,RN_61&gt;=20%),3+RI_61/5%,
IF(OR(AND(RI_61&gt;0%,RI_61&lt;5%),AND(RN_61&gt;0%,RN_61&lt;20%)),2+(2*RI_61/5%)+(RN_61/20%)-RI_61*RN_61/(5%*20%),
IF(AND(RI_61=0,RN_61=0,RL_61&gt;=90%),2,
IF(AND(RI_61=0,RN_61=0,RL_61&lt;90%),2*RL_61/90%)))))</f>
        <v>0</v>
      </c>
      <c r="E504" s="127"/>
      <c r="F504" s="127"/>
      <c r="G504" s="127"/>
      <c r="H504" s="128"/>
      <c r="I504" s="5"/>
      <c r="J504" s="2"/>
    </row>
    <row r="505" spans="1:10" ht="30" customHeight="1" x14ac:dyDescent="0.25">
      <c r="A505" s="233">
        <v>62</v>
      </c>
      <c r="B505" s="120" t="s">
        <v>35</v>
      </c>
      <c r="C505" s="121"/>
      <c r="D505" s="121"/>
      <c r="E505" s="121"/>
      <c r="F505" s="121"/>
      <c r="G505" s="121"/>
      <c r="H505" s="122"/>
      <c r="I505" s="3"/>
      <c r="J505" s="15" t="s">
        <v>16</v>
      </c>
    </row>
    <row r="506" spans="1:10" ht="45" customHeight="1" x14ac:dyDescent="0.25">
      <c r="A506" s="233"/>
      <c r="B506" s="162"/>
      <c r="C506" s="114" t="s">
        <v>249</v>
      </c>
      <c r="D506" s="115"/>
      <c r="E506" s="115"/>
      <c r="F506" s="115"/>
      <c r="G506" s="115"/>
      <c r="H506" s="116"/>
      <c r="I506" s="3"/>
      <c r="J506" s="166"/>
    </row>
    <row r="507" spans="1:10" ht="210" customHeight="1" x14ac:dyDescent="0.25">
      <c r="A507" s="233"/>
      <c r="B507" s="162"/>
      <c r="C507" s="92">
        <v>4</v>
      </c>
      <c r="D507" s="117" t="s">
        <v>393</v>
      </c>
      <c r="E507" s="118"/>
      <c r="F507" s="118"/>
      <c r="G507" s="118"/>
      <c r="H507" s="119"/>
      <c r="I507" s="3"/>
      <c r="J507" s="166"/>
    </row>
    <row r="508" spans="1:10" ht="210" customHeight="1" x14ac:dyDescent="0.25">
      <c r="A508" s="233"/>
      <c r="B508" s="162"/>
      <c r="C508" s="92">
        <v>3</v>
      </c>
      <c r="D508" s="117" t="s">
        <v>394</v>
      </c>
      <c r="E508" s="118"/>
      <c r="F508" s="118"/>
      <c r="G508" s="118"/>
      <c r="H508" s="119"/>
      <c r="I508" s="3"/>
      <c r="J508" s="3"/>
    </row>
    <row r="509" spans="1:10" ht="180" customHeight="1" x14ac:dyDescent="0.25">
      <c r="A509" s="233"/>
      <c r="B509" s="162"/>
      <c r="C509" s="92">
        <v>2</v>
      </c>
      <c r="D509" s="117" t="s">
        <v>395</v>
      </c>
      <c r="E509" s="118"/>
      <c r="F509" s="118"/>
      <c r="G509" s="118"/>
      <c r="H509" s="119"/>
      <c r="I509" s="3"/>
      <c r="J509" s="3"/>
    </row>
    <row r="510" spans="1:10" ht="159.9" customHeight="1" x14ac:dyDescent="0.25">
      <c r="A510" s="233"/>
      <c r="B510" s="162"/>
      <c r="C510" s="92">
        <v>1</v>
      </c>
      <c r="D510" s="117" t="s">
        <v>396</v>
      </c>
      <c r="E510" s="118"/>
      <c r="F510" s="118"/>
      <c r="G510" s="118"/>
      <c r="H510" s="119"/>
      <c r="I510" s="3"/>
      <c r="J510" s="3"/>
    </row>
    <row r="511" spans="1:10" ht="30" customHeight="1" x14ac:dyDescent="0.25">
      <c r="A511" s="233"/>
      <c r="B511" s="162"/>
      <c r="C511" s="9">
        <v>0</v>
      </c>
      <c r="D511" s="117" t="s">
        <v>397</v>
      </c>
      <c r="E511" s="118"/>
      <c r="F511" s="118"/>
      <c r="G511" s="118"/>
      <c r="H511" s="119"/>
      <c r="I511" s="3"/>
      <c r="J511" s="3"/>
    </row>
    <row r="512" spans="1:10" ht="30" customHeight="1" x14ac:dyDescent="0.25">
      <c r="A512" s="233"/>
      <c r="B512" s="162"/>
      <c r="C512" s="9" t="s">
        <v>0</v>
      </c>
      <c r="D512" s="123"/>
      <c r="E512" s="124"/>
      <c r="F512" s="124"/>
      <c r="G512" s="124"/>
      <c r="H512" s="125"/>
      <c r="I512" s="3"/>
      <c r="J512" s="3"/>
    </row>
    <row r="513" spans="1:10" ht="30" customHeight="1" x14ac:dyDescent="0.25">
      <c r="A513" s="158"/>
      <c r="B513" s="159"/>
      <c r="C513" s="159"/>
      <c r="D513" s="159"/>
      <c r="E513" s="159"/>
      <c r="F513" s="159"/>
      <c r="G513" s="159"/>
      <c r="H513" s="160"/>
      <c r="I513" s="3"/>
      <c r="J513" s="2"/>
    </row>
    <row r="514" spans="1:10" ht="30" customHeight="1" x14ac:dyDescent="0.25">
      <c r="A514" s="165">
        <v>63</v>
      </c>
      <c r="B514" s="120" t="s">
        <v>33</v>
      </c>
      <c r="C514" s="121"/>
      <c r="D514" s="121"/>
      <c r="E514" s="121"/>
      <c r="F514" s="121"/>
      <c r="G514" s="121"/>
      <c r="H514" s="122"/>
      <c r="I514" s="3"/>
      <c r="J514" s="15" t="s">
        <v>16</v>
      </c>
    </row>
    <row r="515" spans="1:10" ht="30" customHeight="1" x14ac:dyDescent="0.25">
      <c r="A515" s="165"/>
      <c r="B515" s="171"/>
      <c r="C515" s="114" t="s">
        <v>18</v>
      </c>
      <c r="D515" s="115"/>
      <c r="E515" s="115"/>
      <c r="F515" s="115"/>
      <c r="G515" s="115"/>
      <c r="H515" s="116"/>
      <c r="I515" s="3"/>
      <c r="J515" s="166"/>
    </row>
    <row r="516" spans="1:10" ht="180" customHeight="1" x14ac:dyDescent="0.25">
      <c r="A516" s="165"/>
      <c r="B516" s="171"/>
      <c r="C516" s="92">
        <v>4</v>
      </c>
      <c r="D516" s="114" t="s">
        <v>34</v>
      </c>
      <c r="E516" s="115"/>
      <c r="F516" s="115"/>
      <c r="G516" s="115"/>
      <c r="H516" s="116"/>
      <c r="I516" s="12"/>
      <c r="J516" s="166"/>
    </row>
    <row r="517" spans="1:10" ht="150" customHeight="1" x14ac:dyDescent="0.25">
      <c r="A517" s="165"/>
      <c r="B517" s="171"/>
      <c r="C517" s="92">
        <v>3</v>
      </c>
      <c r="D517" s="114" t="s">
        <v>398</v>
      </c>
      <c r="E517" s="115"/>
      <c r="F517" s="115"/>
      <c r="G517" s="115"/>
      <c r="H517" s="116"/>
      <c r="I517" s="3"/>
      <c r="J517" s="3"/>
    </row>
    <row r="518" spans="1:10" ht="120" customHeight="1" x14ac:dyDescent="0.25">
      <c r="A518" s="165"/>
      <c r="B518" s="171"/>
      <c r="C518" s="92">
        <v>2</v>
      </c>
      <c r="D518" s="114" t="s">
        <v>399</v>
      </c>
      <c r="E518" s="115"/>
      <c r="F518" s="115"/>
      <c r="G518" s="115"/>
      <c r="H518" s="116"/>
      <c r="I518" s="3"/>
      <c r="J518" s="3"/>
    </row>
    <row r="519" spans="1:10" ht="120" customHeight="1" x14ac:dyDescent="0.25">
      <c r="A519" s="165"/>
      <c r="B519" s="171"/>
      <c r="C519" s="108">
        <v>1</v>
      </c>
      <c r="D519" s="114" t="s">
        <v>400</v>
      </c>
      <c r="E519" s="115"/>
      <c r="F519" s="115"/>
      <c r="G519" s="115"/>
      <c r="H519" s="116"/>
      <c r="I519" s="3"/>
      <c r="J519" s="3"/>
    </row>
    <row r="520" spans="1:10" ht="30" customHeight="1" x14ac:dyDescent="0.25">
      <c r="A520" s="165"/>
      <c r="B520" s="171"/>
      <c r="C520" s="9">
        <v>0</v>
      </c>
      <c r="D520" s="114" t="s">
        <v>401</v>
      </c>
      <c r="E520" s="115"/>
      <c r="F520" s="115"/>
      <c r="G520" s="115"/>
      <c r="H520" s="116"/>
      <c r="I520" s="3"/>
      <c r="J520" s="2"/>
    </row>
    <row r="521" spans="1:10" ht="30" customHeight="1" x14ac:dyDescent="0.25">
      <c r="A521" s="165"/>
      <c r="B521" s="171"/>
      <c r="C521" s="9" t="s">
        <v>0</v>
      </c>
      <c r="D521" s="123"/>
      <c r="E521" s="124"/>
      <c r="F521" s="124"/>
      <c r="G521" s="124"/>
      <c r="H521" s="125"/>
      <c r="I521" s="3"/>
      <c r="J521" s="2"/>
    </row>
    <row r="522" spans="1:10" ht="30" customHeight="1" x14ac:dyDescent="0.25">
      <c r="A522" s="158"/>
      <c r="B522" s="159"/>
      <c r="C522" s="159"/>
      <c r="D522" s="159"/>
      <c r="E522" s="159"/>
      <c r="F522" s="159"/>
      <c r="G522" s="159"/>
      <c r="H522" s="160"/>
      <c r="I522" s="3"/>
      <c r="J522" s="2"/>
    </row>
    <row r="523" spans="1:10" ht="30" customHeight="1" x14ac:dyDescent="0.25">
      <c r="A523" s="165">
        <v>64</v>
      </c>
      <c r="B523" s="120" t="s">
        <v>32</v>
      </c>
      <c r="C523" s="121"/>
      <c r="D523" s="121"/>
      <c r="E523" s="121"/>
      <c r="F523" s="121"/>
      <c r="G523" s="121"/>
      <c r="H523" s="122"/>
      <c r="I523" s="3"/>
      <c r="J523" s="15" t="s">
        <v>16</v>
      </c>
    </row>
    <row r="524" spans="1:10" ht="30" customHeight="1" x14ac:dyDescent="0.25">
      <c r="A524" s="165"/>
      <c r="B524" s="162"/>
      <c r="C524" s="114" t="s">
        <v>9</v>
      </c>
      <c r="D524" s="115"/>
      <c r="E524" s="115"/>
      <c r="F524" s="115"/>
      <c r="G524" s="115"/>
      <c r="H524" s="116"/>
      <c r="I524" s="3"/>
      <c r="J524" s="166"/>
    </row>
    <row r="525" spans="1:10" ht="150" customHeight="1" x14ac:dyDescent="0.25">
      <c r="A525" s="165"/>
      <c r="B525" s="162"/>
      <c r="C525" s="92">
        <v>4</v>
      </c>
      <c r="D525" s="114" t="s">
        <v>402</v>
      </c>
      <c r="E525" s="115"/>
      <c r="F525" s="115"/>
      <c r="G525" s="115"/>
      <c r="H525" s="116"/>
      <c r="I525" s="3"/>
      <c r="J525" s="166"/>
    </row>
    <row r="526" spans="1:10" ht="120" customHeight="1" x14ac:dyDescent="0.25">
      <c r="A526" s="165"/>
      <c r="B526" s="162"/>
      <c r="C526" s="92">
        <v>3</v>
      </c>
      <c r="D526" s="114" t="s">
        <v>403</v>
      </c>
      <c r="E526" s="115"/>
      <c r="F526" s="115"/>
      <c r="G526" s="115"/>
      <c r="H526" s="116"/>
      <c r="I526" s="3"/>
      <c r="J526" s="3"/>
    </row>
    <row r="527" spans="1:10" ht="105" customHeight="1" x14ac:dyDescent="0.25">
      <c r="A527" s="165"/>
      <c r="B527" s="162"/>
      <c r="C527" s="92">
        <v>2</v>
      </c>
      <c r="D527" s="114" t="s">
        <v>437</v>
      </c>
      <c r="E527" s="115"/>
      <c r="F527" s="115"/>
      <c r="G527" s="115"/>
      <c r="H527" s="116"/>
      <c r="I527" s="3"/>
      <c r="J527" s="3"/>
    </row>
    <row r="528" spans="1:10" ht="90" customHeight="1" x14ac:dyDescent="0.25">
      <c r="A528" s="165"/>
      <c r="B528" s="162"/>
      <c r="C528" s="92">
        <v>1</v>
      </c>
      <c r="D528" s="114" t="s">
        <v>439</v>
      </c>
      <c r="E528" s="115"/>
      <c r="F528" s="115"/>
      <c r="G528" s="115"/>
      <c r="H528" s="116"/>
      <c r="I528" s="12"/>
      <c r="J528" s="12"/>
    </row>
    <row r="529" spans="1:10" ht="30" customHeight="1" x14ac:dyDescent="0.25">
      <c r="A529" s="165"/>
      <c r="B529" s="162"/>
      <c r="C529" s="9">
        <v>0</v>
      </c>
      <c r="D529" s="114" t="s">
        <v>438</v>
      </c>
      <c r="E529" s="115"/>
      <c r="F529" s="115"/>
      <c r="G529" s="115"/>
      <c r="H529" s="116"/>
      <c r="I529" s="3"/>
      <c r="J529" s="3"/>
    </row>
    <row r="530" spans="1:10" ht="30" customHeight="1" x14ac:dyDescent="0.25">
      <c r="A530" s="165"/>
      <c r="B530" s="162"/>
      <c r="C530" s="9" t="s">
        <v>0</v>
      </c>
      <c r="D530" s="123"/>
      <c r="E530" s="124"/>
      <c r="F530" s="124"/>
      <c r="G530" s="124"/>
      <c r="H530" s="125"/>
      <c r="I530" s="3"/>
      <c r="J530" s="3"/>
    </row>
    <row r="531" spans="1:10" ht="30" customHeight="1" x14ac:dyDescent="0.25">
      <c r="A531" s="135"/>
      <c r="B531" s="136"/>
      <c r="C531" s="136"/>
      <c r="D531" s="136"/>
      <c r="E531" s="136"/>
      <c r="F531" s="136"/>
      <c r="G531" s="136"/>
      <c r="H531" s="137"/>
      <c r="I531" s="3"/>
      <c r="J531" s="2"/>
    </row>
    <row r="532" spans="1:10" ht="30" customHeight="1" x14ac:dyDescent="0.25">
      <c r="A532" s="165">
        <v>65</v>
      </c>
      <c r="B532" s="120" t="s">
        <v>31</v>
      </c>
      <c r="C532" s="121"/>
      <c r="D532" s="121"/>
      <c r="E532" s="121"/>
      <c r="F532" s="121"/>
      <c r="G532" s="121"/>
      <c r="H532" s="122"/>
      <c r="I532" s="3"/>
      <c r="J532" s="15" t="s">
        <v>16</v>
      </c>
    </row>
    <row r="533" spans="1:10" ht="30" customHeight="1" x14ac:dyDescent="0.25">
      <c r="A533" s="165"/>
      <c r="B533" s="162"/>
      <c r="C533" s="114" t="s">
        <v>11</v>
      </c>
      <c r="D533" s="115"/>
      <c r="E533" s="115"/>
      <c r="F533" s="115"/>
      <c r="G533" s="115"/>
      <c r="H533" s="116"/>
      <c r="I533" s="3"/>
      <c r="J533" s="85"/>
    </row>
    <row r="534" spans="1:10" ht="90" customHeight="1" x14ac:dyDescent="0.25">
      <c r="A534" s="165"/>
      <c r="B534" s="162"/>
      <c r="C534" s="92">
        <v>4</v>
      </c>
      <c r="D534" s="114" t="s">
        <v>30</v>
      </c>
      <c r="E534" s="115"/>
      <c r="F534" s="115"/>
      <c r="G534" s="115"/>
      <c r="H534" s="116"/>
      <c r="I534" s="3"/>
      <c r="J534" s="3"/>
    </row>
    <row r="535" spans="1:10" ht="90" customHeight="1" x14ac:dyDescent="0.25">
      <c r="A535" s="165"/>
      <c r="B535" s="162"/>
      <c r="C535" s="92">
        <v>3</v>
      </c>
      <c r="D535" s="114" t="s">
        <v>404</v>
      </c>
      <c r="E535" s="115"/>
      <c r="F535" s="115"/>
      <c r="G535" s="115"/>
      <c r="H535" s="116"/>
      <c r="I535" s="3"/>
      <c r="J535" s="3"/>
    </row>
    <row r="536" spans="1:10" ht="75" customHeight="1" x14ac:dyDescent="0.25">
      <c r="A536" s="165"/>
      <c r="B536" s="162"/>
      <c r="C536" s="92">
        <v>2</v>
      </c>
      <c r="D536" s="114" t="s">
        <v>405</v>
      </c>
      <c r="E536" s="115"/>
      <c r="F536" s="115"/>
      <c r="G536" s="115"/>
      <c r="H536" s="116"/>
      <c r="I536" s="3"/>
      <c r="J536" s="3"/>
    </row>
    <row r="537" spans="1:10" ht="30" customHeight="1" x14ac:dyDescent="0.25">
      <c r="A537" s="165"/>
      <c r="B537" s="162"/>
      <c r="C537" s="92">
        <v>1</v>
      </c>
      <c r="D537" s="114" t="s">
        <v>406</v>
      </c>
      <c r="E537" s="115"/>
      <c r="F537" s="115"/>
      <c r="G537" s="115"/>
      <c r="H537" s="116"/>
      <c r="I537" s="3"/>
      <c r="J537" s="2"/>
    </row>
    <row r="538" spans="1:10" ht="30" customHeight="1" x14ac:dyDescent="0.25">
      <c r="A538" s="165"/>
      <c r="B538" s="162"/>
      <c r="C538" s="9">
        <v>0</v>
      </c>
      <c r="D538" s="114" t="s">
        <v>407</v>
      </c>
      <c r="E538" s="115"/>
      <c r="F538" s="115"/>
      <c r="G538" s="115"/>
      <c r="H538" s="116"/>
    </row>
    <row r="539" spans="1:10" ht="30" customHeight="1" x14ac:dyDescent="0.25">
      <c r="A539" s="165"/>
      <c r="B539" s="162"/>
      <c r="C539" s="9" t="s">
        <v>0</v>
      </c>
      <c r="D539" s="123"/>
      <c r="E539" s="124"/>
      <c r="F539" s="124"/>
      <c r="G539" s="124"/>
      <c r="H539" s="125"/>
    </row>
  </sheetData>
  <sheetProtection algorithmName="SHA-512" hashValue="cL1wXEHx3WXysC5SZsbd0K9QI5725Ezo064Fn6pz//5DI6WGxAsGq28PcZsyqOyziLb8bhdcdIDUoo8Ngal68g==" saltValue="SAeOeXmrkHcy+1UHYoomzg==" spinCount="100000" sheet="1" objects="1" scenarios="1"/>
  <dataConsolidate/>
  <mergeCells count="691">
    <mergeCell ref="D535:H535"/>
    <mergeCell ref="D536:H536"/>
    <mergeCell ref="D537:H537"/>
    <mergeCell ref="D538:H538"/>
    <mergeCell ref="D539:H539"/>
    <mergeCell ref="D526:H526"/>
    <mergeCell ref="D527:H527"/>
    <mergeCell ref="D528:H528"/>
    <mergeCell ref="D529:H529"/>
    <mergeCell ref="D530:H530"/>
    <mergeCell ref="A531:H531"/>
    <mergeCell ref="B532:H532"/>
    <mergeCell ref="C533:H533"/>
    <mergeCell ref="D534:H534"/>
    <mergeCell ref="A532:A539"/>
    <mergeCell ref="B533:B539"/>
    <mergeCell ref="D520:H520"/>
    <mergeCell ref="D521:H521"/>
    <mergeCell ref="A522:H522"/>
    <mergeCell ref="B523:H523"/>
    <mergeCell ref="C524:H524"/>
    <mergeCell ref="D525:H525"/>
    <mergeCell ref="D510:H510"/>
    <mergeCell ref="D511:H511"/>
    <mergeCell ref="D512:H512"/>
    <mergeCell ref="A513:H513"/>
    <mergeCell ref="B514:H514"/>
    <mergeCell ref="C515:H515"/>
    <mergeCell ref="D516:H516"/>
    <mergeCell ref="D517:H517"/>
    <mergeCell ref="A505:A512"/>
    <mergeCell ref="A514:A521"/>
    <mergeCell ref="B515:B521"/>
    <mergeCell ref="D504:H504"/>
    <mergeCell ref="B505:H505"/>
    <mergeCell ref="C506:H506"/>
    <mergeCell ref="D507:H507"/>
    <mergeCell ref="D508:H508"/>
    <mergeCell ref="D509:H509"/>
    <mergeCell ref="B506:B512"/>
    <mergeCell ref="D518:H518"/>
    <mergeCell ref="D519:H519"/>
    <mergeCell ref="D486:H486"/>
    <mergeCell ref="A498:H498"/>
    <mergeCell ref="C499:H499"/>
    <mergeCell ref="D500:H500"/>
    <mergeCell ref="D497:H497"/>
    <mergeCell ref="C488:H488"/>
    <mergeCell ref="D501:H501"/>
    <mergeCell ref="D502:H502"/>
    <mergeCell ref="D503:H503"/>
    <mergeCell ref="D477:H477"/>
    <mergeCell ref="D478:H478"/>
    <mergeCell ref="A479:H479"/>
    <mergeCell ref="C480:H480"/>
    <mergeCell ref="D481:H481"/>
    <mergeCell ref="D482:H482"/>
    <mergeCell ref="A483:H483"/>
    <mergeCell ref="C484:H484"/>
    <mergeCell ref="D485:H485"/>
    <mergeCell ref="C468:H468"/>
    <mergeCell ref="D469:H469"/>
    <mergeCell ref="D470:H470"/>
    <mergeCell ref="C471:H471"/>
    <mergeCell ref="C472:H472"/>
    <mergeCell ref="D473:H473"/>
    <mergeCell ref="D474:H474"/>
    <mergeCell ref="D475:H475"/>
    <mergeCell ref="D476:H476"/>
    <mergeCell ref="D451:H451"/>
    <mergeCell ref="C452:H452"/>
    <mergeCell ref="C453:H453"/>
    <mergeCell ref="D454:H454"/>
    <mergeCell ref="D455:H455"/>
    <mergeCell ref="D456:H456"/>
    <mergeCell ref="D457:H457"/>
    <mergeCell ref="D458:H458"/>
    <mergeCell ref="C459:H459"/>
    <mergeCell ref="D443:H443"/>
    <mergeCell ref="D444:H444"/>
    <mergeCell ref="B441:B448"/>
    <mergeCell ref="D445:H445"/>
    <mergeCell ref="D446:H446"/>
    <mergeCell ref="D447:H447"/>
    <mergeCell ref="C448:H448"/>
    <mergeCell ref="C449:H449"/>
    <mergeCell ref="D450:H450"/>
    <mergeCell ref="D421:H421"/>
    <mergeCell ref="C422:H422"/>
    <mergeCell ref="C436:H436"/>
    <mergeCell ref="D437:H437"/>
    <mergeCell ref="D438:H438"/>
    <mergeCell ref="C439:H439"/>
    <mergeCell ref="B440:H440"/>
    <mergeCell ref="C441:H441"/>
    <mergeCell ref="D442:H442"/>
    <mergeCell ref="D424:H424"/>
    <mergeCell ref="D425:H425"/>
    <mergeCell ref="C426:H426"/>
    <mergeCell ref="B427:H427"/>
    <mergeCell ref="C428:H428"/>
    <mergeCell ref="D429:H429"/>
    <mergeCell ref="D430:H430"/>
    <mergeCell ref="D431:H431"/>
    <mergeCell ref="D432:H432"/>
    <mergeCell ref="D433:H433"/>
    <mergeCell ref="D434:H434"/>
    <mergeCell ref="C435:H435"/>
    <mergeCell ref="D412:H412"/>
    <mergeCell ref="D413:H413"/>
    <mergeCell ref="D414:H414"/>
    <mergeCell ref="D415:H415"/>
    <mergeCell ref="C416:H416"/>
    <mergeCell ref="C417:H417"/>
    <mergeCell ref="D418:H418"/>
    <mergeCell ref="D419:H419"/>
    <mergeCell ref="D420:H420"/>
    <mergeCell ref="D403:H403"/>
    <mergeCell ref="D404:H404"/>
    <mergeCell ref="D405:H405"/>
    <mergeCell ref="D406:H406"/>
    <mergeCell ref="C407:H407"/>
    <mergeCell ref="B408:H408"/>
    <mergeCell ref="C409:H409"/>
    <mergeCell ref="D410:H410"/>
    <mergeCell ref="D411:H411"/>
    <mergeCell ref="D394:H394"/>
    <mergeCell ref="D395:H395"/>
    <mergeCell ref="D396:H396"/>
    <mergeCell ref="D397:H397"/>
    <mergeCell ref="D398:H398"/>
    <mergeCell ref="C399:H399"/>
    <mergeCell ref="C400:H400"/>
    <mergeCell ref="D401:H401"/>
    <mergeCell ref="D402:H402"/>
    <mergeCell ref="D386:H386"/>
    <mergeCell ref="A376:A382"/>
    <mergeCell ref="D387:H387"/>
    <mergeCell ref="D388:H388"/>
    <mergeCell ref="D389:H389"/>
    <mergeCell ref="D390:H390"/>
    <mergeCell ref="C391:H391"/>
    <mergeCell ref="C392:H392"/>
    <mergeCell ref="D393:H393"/>
    <mergeCell ref="D373:H373"/>
    <mergeCell ref="D374:H374"/>
    <mergeCell ref="A375:H375"/>
    <mergeCell ref="C376:H376"/>
    <mergeCell ref="D377:H377"/>
    <mergeCell ref="D382:H382"/>
    <mergeCell ref="C383:H383"/>
    <mergeCell ref="C384:H384"/>
    <mergeCell ref="D385:H385"/>
    <mergeCell ref="D364:H364"/>
    <mergeCell ref="D365:H365"/>
    <mergeCell ref="D366:H366"/>
    <mergeCell ref="C367:H367"/>
    <mergeCell ref="C368:H368"/>
    <mergeCell ref="D369:H369"/>
    <mergeCell ref="D370:H370"/>
    <mergeCell ref="D371:H371"/>
    <mergeCell ref="D372:H372"/>
    <mergeCell ref="D355:H355"/>
    <mergeCell ref="D356:H356"/>
    <mergeCell ref="D357:H357"/>
    <mergeCell ref="D358:H358"/>
    <mergeCell ref="C359:H359"/>
    <mergeCell ref="C360:H360"/>
    <mergeCell ref="D361:H361"/>
    <mergeCell ref="D362:H362"/>
    <mergeCell ref="D363:H363"/>
    <mergeCell ref="D320:H320"/>
    <mergeCell ref="D321:H321"/>
    <mergeCell ref="C322:H322"/>
    <mergeCell ref="C323:H323"/>
    <mergeCell ref="D324:H324"/>
    <mergeCell ref="D325:H325"/>
    <mergeCell ref="D326:H326"/>
    <mergeCell ref="D327:H327"/>
    <mergeCell ref="D328:H328"/>
    <mergeCell ref="D311:H311"/>
    <mergeCell ref="D312:H312"/>
    <mergeCell ref="D313:H313"/>
    <mergeCell ref="C314:H314"/>
    <mergeCell ref="C315:H315"/>
    <mergeCell ref="D316:H316"/>
    <mergeCell ref="D317:H317"/>
    <mergeCell ref="D318:H318"/>
    <mergeCell ref="D319:H319"/>
    <mergeCell ref="D302:H302"/>
    <mergeCell ref="D303:H303"/>
    <mergeCell ref="D304:H304"/>
    <mergeCell ref="D305:H305"/>
    <mergeCell ref="C306:H306"/>
    <mergeCell ref="C307:H307"/>
    <mergeCell ref="D308:H308"/>
    <mergeCell ref="D309:H309"/>
    <mergeCell ref="D310:H310"/>
    <mergeCell ref="D293:H293"/>
    <mergeCell ref="D294:H294"/>
    <mergeCell ref="D295:H295"/>
    <mergeCell ref="D296:H296"/>
    <mergeCell ref="D297:H297"/>
    <mergeCell ref="C298:H298"/>
    <mergeCell ref="C299:H299"/>
    <mergeCell ref="D300:H300"/>
    <mergeCell ref="D301:H301"/>
    <mergeCell ref="J400:J401"/>
    <mergeCell ref="J506:J507"/>
    <mergeCell ref="J515:J516"/>
    <mergeCell ref="J524:J525"/>
    <mergeCell ref="J213:J215"/>
    <mergeCell ref="J250:J253"/>
    <mergeCell ref="J258:J259"/>
    <mergeCell ref="J246:J247"/>
    <mergeCell ref="J266:J267"/>
    <mergeCell ref="J291:J292"/>
    <mergeCell ref="J323:J324"/>
    <mergeCell ref="J283:J286"/>
    <mergeCell ref="J229:J230"/>
    <mergeCell ref="J344:J345"/>
    <mergeCell ref="J307:J308"/>
    <mergeCell ref="J331:J332"/>
    <mergeCell ref="J170:J171"/>
    <mergeCell ref="J238:J239"/>
    <mergeCell ref="J242:J243"/>
    <mergeCell ref="D136:H136"/>
    <mergeCell ref="D137:H137"/>
    <mergeCell ref="D138:H138"/>
    <mergeCell ref="D139:H139"/>
    <mergeCell ref="D140:H140"/>
    <mergeCell ref="C141:H141"/>
    <mergeCell ref="C142:H142"/>
    <mergeCell ref="D143:H143"/>
    <mergeCell ref="D144:H144"/>
    <mergeCell ref="D145:H145"/>
    <mergeCell ref="D146:H146"/>
    <mergeCell ref="D147:H147"/>
    <mergeCell ref="D151:H151"/>
    <mergeCell ref="D152:H152"/>
    <mergeCell ref="B153:H153"/>
    <mergeCell ref="D154:H154"/>
    <mergeCell ref="D155:H155"/>
    <mergeCell ref="D156:H156"/>
    <mergeCell ref="B157:H157"/>
    <mergeCell ref="D158:H158"/>
    <mergeCell ref="D159:H159"/>
    <mergeCell ref="D285:H285"/>
    <mergeCell ref="D286:H286"/>
    <mergeCell ref="D287:H287"/>
    <mergeCell ref="D288:H288"/>
    <mergeCell ref="D289:H289"/>
    <mergeCell ref="C290:H290"/>
    <mergeCell ref="C291:H291"/>
    <mergeCell ref="J44:J47"/>
    <mergeCell ref="J61:J62"/>
    <mergeCell ref="J69:J71"/>
    <mergeCell ref="J53:J57"/>
    <mergeCell ref="J76:J78"/>
    <mergeCell ref="J127:J132"/>
    <mergeCell ref="J142:J145"/>
    <mergeCell ref="J84:J89"/>
    <mergeCell ref="J116:J118"/>
    <mergeCell ref="J174:J176"/>
    <mergeCell ref="J275:J277"/>
    <mergeCell ref="C53:H53"/>
    <mergeCell ref="D54:H54"/>
    <mergeCell ref="D55:H55"/>
    <mergeCell ref="D56:H56"/>
    <mergeCell ref="D57:H57"/>
    <mergeCell ref="D58:H58"/>
    <mergeCell ref="A440:A448"/>
    <mergeCell ref="B123:C123"/>
    <mergeCell ref="A246:A249"/>
    <mergeCell ref="B250:B257"/>
    <mergeCell ref="A449:A452"/>
    <mergeCell ref="A250:A257"/>
    <mergeCell ref="B258:B265"/>
    <mergeCell ref="B202:B203"/>
    <mergeCell ref="A206:A211"/>
    <mergeCell ref="A299:A305"/>
    <mergeCell ref="A154:A156"/>
    <mergeCell ref="B150:C150"/>
    <mergeCell ref="B154:C154"/>
    <mergeCell ref="B428:B434"/>
    <mergeCell ref="B392:B406"/>
    <mergeCell ref="B299:B305"/>
    <mergeCell ref="B384:B390"/>
    <mergeCell ref="B449:B452"/>
    <mergeCell ref="B168:C168"/>
    <mergeCell ref="A170:A172"/>
    <mergeCell ref="B170:C170"/>
    <mergeCell ref="B171:C171"/>
    <mergeCell ref="B172:C172"/>
    <mergeCell ref="B423:B425"/>
    <mergeCell ref="B460:B463"/>
    <mergeCell ref="A460:A463"/>
    <mergeCell ref="B464:B467"/>
    <mergeCell ref="A464:A467"/>
    <mergeCell ref="B468:B471"/>
    <mergeCell ref="A468:A471"/>
    <mergeCell ref="B472:B478"/>
    <mergeCell ref="A472:A478"/>
    <mergeCell ref="A499:A502"/>
    <mergeCell ref="A480:A482"/>
    <mergeCell ref="B480:B482"/>
    <mergeCell ref="A484:A486"/>
    <mergeCell ref="B484:B486"/>
    <mergeCell ref="A488:A497"/>
    <mergeCell ref="B488:B497"/>
    <mergeCell ref="A487:H487"/>
    <mergeCell ref="C460:H460"/>
    <mergeCell ref="D461:H461"/>
    <mergeCell ref="D462:H462"/>
    <mergeCell ref="C463:H463"/>
    <mergeCell ref="C464:H464"/>
    <mergeCell ref="D465:H465"/>
    <mergeCell ref="D466:H466"/>
    <mergeCell ref="C467:H467"/>
    <mergeCell ref="A7:C7"/>
    <mergeCell ref="A523:A530"/>
    <mergeCell ref="B524:B530"/>
    <mergeCell ref="A307:A321"/>
    <mergeCell ref="B307:B321"/>
    <mergeCell ref="B213:B219"/>
    <mergeCell ref="A213:A219"/>
    <mergeCell ref="A453:A459"/>
    <mergeCell ref="A258:A265"/>
    <mergeCell ref="B266:B272"/>
    <mergeCell ref="A266:A272"/>
    <mergeCell ref="A274:A297"/>
    <mergeCell ref="B275:B297"/>
    <mergeCell ref="A166:A168"/>
    <mergeCell ref="B166:C166"/>
    <mergeCell ref="B167:C167"/>
    <mergeCell ref="A242:A245"/>
    <mergeCell ref="B242:B245"/>
    <mergeCell ref="A384:A390"/>
    <mergeCell ref="A202:A204"/>
    <mergeCell ref="A427:A438"/>
    <mergeCell ref="A392:A406"/>
    <mergeCell ref="A408:A415"/>
    <mergeCell ref="B409:B415"/>
    <mergeCell ref="A423:A425"/>
    <mergeCell ref="A417:A422"/>
    <mergeCell ref="A127:A132"/>
    <mergeCell ref="A149:A152"/>
    <mergeCell ref="B158:C158"/>
    <mergeCell ref="B159:C159"/>
    <mergeCell ref="B160:C160"/>
    <mergeCell ref="A162:A164"/>
    <mergeCell ref="B162:C162"/>
    <mergeCell ref="B163:C163"/>
    <mergeCell ref="B164:C164"/>
    <mergeCell ref="B151:C151"/>
    <mergeCell ref="B152:C152"/>
    <mergeCell ref="B155:C155"/>
    <mergeCell ref="A134:A148"/>
    <mergeCell ref="C330:H330"/>
    <mergeCell ref="C331:H331"/>
    <mergeCell ref="D332:H332"/>
    <mergeCell ref="D333:H333"/>
    <mergeCell ref="D334:H334"/>
    <mergeCell ref="B246:B249"/>
    <mergeCell ref="B376:B382"/>
    <mergeCell ref="D292:H292"/>
    <mergeCell ref="C423:H423"/>
    <mergeCell ref="J10:J11"/>
    <mergeCell ref="B124:C124"/>
    <mergeCell ref="B125:C125"/>
    <mergeCell ref="B179:C179"/>
    <mergeCell ref="B84:B90"/>
    <mergeCell ref="B127:B132"/>
    <mergeCell ref="B156:C156"/>
    <mergeCell ref="B238:B241"/>
    <mergeCell ref="B116:B120"/>
    <mergeCell ref="B99:B105"/>
    <mergeCell ref="B176:C176"/>
    <mergeCell ref="B177:C177"/>
    <mergeCell ref="B175:C175"/>
    <mergeCell ref="B221:B235"/>
    <mergeCell ref="B11:B17"/>
    <mergeCell ref="B28:B34"/>
    <mergeCell ref="B53:B59"/>
    <mergeCell ref="B19:B25"/>
    <mergeCell ref="D77:H77"/>
    <mergeCell ref="D78:H78"/>
    <mergeCell ref="D79:H79"/>
    <mergeCell ref="C10:H10"/>
    <mergeCell ref="C11:H11"/>
    <mergeCell ref="D12:H12"/>
    <mergeCell ref="B323:B337"/>
    <mergeCell ref="J20:J21"/>
    <mergeCell ref="J28:J30"/>
    <mergeCell ref="A11:A17"/>
    <mergeCell ref="A19:A25"/>
    <mergeCell ref="A52:A67"/>
    <mergeCell ref="B61:B67"/>
    <mergeCell ref="B69:B74"/>
    <mergeCell ref="A69:A82"/>
    <mergeCell ref="B76:B82"/>
    <mergeCell ref="A27:A34"/>
    <mergeCell ref="B36:B42"/>
    <mergeCell ref="A36:A42"/>
    <mergeCell ref="A44:A50"/>
    <mergeCell ref="B44:B50"/>
    <mergeCell ref="B68:H68"/>
    <mergeCell ref="C69:H69"/>
    <mergeCell ref="D70:H70"/>
    <mergeCell ref="D71:H71"/>
    <mergeCell ref="D72:H72"/>
    <mergeCell ref="D73:H73"/>
    <mergeCell ref="D74:H74"/>
    <mergeCell ref="B75:H75"/>
    <mergeCell ref="C76:H76"/>
    <mergeCell ref="A323:A337"/>
    <mergeCell ref="B352:B374"/>
    <mergeCell ref="A352:A374"/>
    <mergeCell ref="D329:H329"/>
    <mergeCell ref="D335:H335"/>
    <mergeCell ref="D336:H336"/>
    <mergeCell ref="D337:H337"/>
    <mergeCell ref="A338:H338"/>
    <mergeCell ref="C339:H339"/>
    <mergeCell ref="D340:H340"/>
    <mergeCell ref="D341:H341"/>
    <mergeCell ref="D342:H342"/>
    <mergeCell ref="A343:H343"/>
    <mergeCell ref="C344:H344"/>
    <mergeCell ref="D345:H345"/>
    <mergeCell ref="D346:H346"/>
    <mergeCell ref="D347:H347"/>
    <mergeCell ref="D348:H348"/>
    <mergeCell ref="D349:H349"/>
    <mergeCell ref="D350:H350"/>
    <mergeCell ref="C351:H351"/>
    <mergeCell ref="C352:H352"/>
    <mergeCell ref="D353:H353"/>
    <mergeCell ref="D354:H354"/>
    <mergeCell ref="A174:A177"/>
    <mergeCell ref="A99:A105"/>
    <mergeCell ref="A183:A185"/>
    <mergeCell ref="A187:A192"/>
    <mergeCell ref="A194:A200"/>
    <mergeCell ref="B181:C181"/>
    <mergeCell ref="A179:A182"/>
    <mergeCell ref="A237:A241"/>
    <mergeCell ref="A221:A235"/>
    <mergeCell ref="A158:A160"/>
    <mergeCell ref="C107:H107"/>
    <mergeCell ref="D108:H108"/>
    <mergeCell ref="D109:H109"/>
    <mergeCell ref="D119:H119"/>
    <mergeCell ref="D120:H120"/>
    <mergeCell ref="B121:H121"/>
    <mergeCell ref="D122:H122"/>
    <mergeCell ref="D123:H123"/>
    <mergeCell ref="D124:H124"/>
    <mergeCell ref="D125:H125"/>
    <mergeCell ref="B126:H126"/>
    <mergeCell ref="D110:H110"/>
    <mergeCell ref="D111:H111"/>
    <mergeCell ref="D112:H112"/>
    <mergeCell ref="A92:A97"/>
    <mergeCell ref="B180:C180"/>
    <mergeCell ref="A84:A90"/>
    <mergeCell ref="B134:B148"/>
    <mergeCell ref="B107:B113"/>
    <mergeCell ref="A107:A113"/>
    <mergeCell ref="A115:A120"/>
    <mergeCell ref="B122:C122"/>
    <mergeCell ref="J36:J38"/>
    <mergeCell ref="D38:H38"/>
    <mergeCell ref="D39:H39"/>
    <mergeCell ref="D40:H40"/>
    <mergeCell ref="D41:H41"/>
    <mergeCell ref="D42:H42"/>
    <mergeCell ref="B43:H43"/>
    <mergeCell ref="C44:H44"/>
    <mergeCell ref="D45:H45"/>
    <mergeCell ref="D46:H46"/>
    <mergeCell ref="D47:H47"/>
    <mergeCell ref="D48:H48"/>
    <mergeCell ref="D49:H49"/>
    <mergeCell ref="D50:H50"/>
    <mergeCell ref="B51:H51"/>
    <mergeCell ref="B52:H52"/>
    <mergeCell ref="D13:H13"/>
    <mergeCell ref="D14:H14"/>
    <mergeCell ref="D15:H15"/>
    <mergeCell ref="D16:H16"/>
    <mergeCell ref="B18:H18"/>
    <mergeCell ref="C19:H19"/>
    <mergeCell ref="D17:H17"/>
    <mergeCell ref="D20:H20"/>
    <mergeCell ref="D21:H21"/>
    <mergeCell ref="D22:H22"/>
    <mergeCell ref="D23:H23"/>
    <mergeCell ref="D24:H24"/>
    <mergeCell ref="D25:H25"/>
    <mergeCell ref="B26:H26"/>
    <mergeCell ref="B27:H27"/>
    <mergeCell ref="C28:H28"/>
    <mergeCell ref="D29:H29"/>
    <mergeCell ref="D30:H30"/>
    <mergeCell ref="D31:H31"/>
    <mergeCell ref="D32:H32"/>
    <mergeCell ref="D33:H33"/>
    <mergeCell ref="D34:H34"/>
    <mergeCell ref="B35:H35"/>
    <mergeCell ref="C36:H36"/>
    <mergeCell ref="D37:H37"/>
    <mergeCell ref="D59:H59"/>
    <mergeCell ref="B60:H60"/>
    <mergeCell ref="C61:H61"/>
    <mergeCell ref="D62:H62"/>
    <mergeCell ref="D63:H63"/>
    <mergeCell ref="D64:H64"/>
    <mergeCell ref="D65:H65"/>
    <mergeCell ref="D66:H66"/>
    <mergeCell ref="D67:H67"/>
    <mergeCell ref="D80:H80"/>
    <mergeCell ref="D81:H81"/>
    <mergeCell ref="D82:H82"/>
    <mergeCell ref="B83:H83"/>
    <mergeCell ref="C84:H84"/>
    <mergeCell ref="D85:H85"/>
    <mergeCell ref="D86:H86"/>
    <mergeCell ref="D87:H87"/>
    <mergeCell ref="D88:H88"/>
    <mergeCell ref="D89:H89"/>
    <mergeCell ref="D90:H90"/>
    <mergeCell ref="B91:H91"/>
    <mergeCell ref="C92:H92"/>
    <mergeCell ref="D93:H93"/>
    <mergeCell ref="D94:H94"/>
    <mergeCell ref="D95:H95"/>
    <mergeCell ref="D96:H96"/>
    <mergeCell ref="D97:H97"/>
    <mergeCell ref="B98:H98"/>
    <mergeCell ref="C99:H99"/>
    <mergeCell ref="D100:H100"/>
    <mergeCell ref="D101:H101"/>
    <mergeCell ref="D102:H102"/>
    <mergeCell ref="D103:H103"/>
    <mergeCell ref="D104:H104"/>
    <mergeCell ref="D105:H105"/>
    <mergeCell ref="B106:H106"/>
    <mergeCell ref="D113:H113"/>
    <mergeCell ref="B114:H114"/>
    <mergeCell ref="B115:H115"/>
    <mergeCell ref="C116:H116"/>
    <mergeCell ref="D117:H117"/>
    <mergeCell ref="D118:H118"/>
    <mergeCell ref="C127:H127"/>
    <mergeCell ref="D128:H128"/>
    <mergeCell ref="D129:H129"/>
    <mergeCell ref="D130:H130"/>
    <mergeCell ref="D131:H131"/>
    <mergeCell ref="D132:H132"/>
    <mergeCell ref="B133:H133"/>
    <mergeCell ref="C134:H134"/>
    <mergeCell ref="D135:H135"/>
    <mergeCell ref="D148:H148"/>
    <mergeCell ref="B149:H149"/>
    <mergeCell ref="D150:H150"/>
    <mergeCell ref="D160:H160"/>
    <mergeCell ref="B161:H161"/>
    <mergeCell ref="D162:H162"/>
    <mergeCell ref="D163:H163"/>
    <mergeCell ref="D164:H164"/>
    <mergeCell ref="B165:H165"/>
    <mergeCell ref="D166:H166"/>
    <mergeCell ref="D167:H167"/>
    <mergeCell ref="D168:H168"/>
    <mergeCell ref="B169:H169"/>
    <mergeCell ref="D170:H170"/>
    <mergeCell ref="D171:H171"/>
    <mergeCell ref="D172:H172"/>
    <mergeCell ref="B173:H173"/>
    <mergeCell ref="D174:H174"/>
    <mergeCell ref="D175:H175"/>
    <mergeCell ref="D176:H176"/>
    <mergeCell ref="D177:H177"/>
    <mergeCell ref="B178:H178"/>
    <mergeCell ref="D179:H179"/>
    <mergeCell ref="D180:H180"/>
    <mergeCell ref="D181:H181"/>
    <mergeCell ref="B182:H182"/>
    <mergeCell ref="C183:H183"/>
    <mergeCell ref="D184:H184"/>
    <mergeCell ref="D185:H185"/>
    <mergeCell ref="B186:H186"/>
    <mergeCell ref="C187:H187"/>
    <mergeCell ref="D188:H188"/>
    <mergeCell ref="D189:H189"/>
    <mergeCell ref="D190:H190"/>
    <mergeCell ref="D191:H191"/>
    <mergeCell ref="D192:H192"/>
    <mergeCell ref="B193:H193"/>
    <mergeCell ref="C194:H194"/>
    <mergeCell ref="D195:H195"/>
    <mergeCell ref="D196:H196"/>
    <mergeCell ref="D197:H197"/>
    <mergeCell ref="D198:H198"/>
    <mergeCell ref="D199:H199"/>
    <mergeCell ref="D200:H200"/>
    <mergeCell ref="A201:H201"/>
    <mergeCell ref="D211:H211"/>
    <mergeCell ref="B212:H212"/>
    <mergeCell ref="C213:H213"/>
    <mergeCell ref="D214:H214"/>
    <mergeCell ref="D215:H215"/>
    <mergeCell ref="D216:H216"/>
    <mergeCell ref="D217:H217"/>
    <mergeCell ref="D218:H218"/>
    <mergeCell ref="C202:H202"/>
    <mergeCell ref="D203:H203"/>
    <mergeCell ref="D204:H204"/>
    <mergeCell ref="A205:H205"/>
    <mergeCell ref="C206:H206"/>
    <mergeCell ref="D207:H207"/>
    <mergeCell ref="D210:H210"/>
    <mergeCell ref="D209:H209"/>
    <mergeCell ref="D208:H208"/>
    <mergeCell ref="D219:H219"/>
    <mergeCell ref="C220:H220"/>
    <mergeCell ref="C221:H221"/>
    <mergeCell ref="D222:H222"/>
    <mergeCell ref="D223:H223"/>
    <mergeCell ref="D224:H224"/>
    <mergeCell ref="D225:H225"/>
    <mergeCell ref="D226:H226"/>
    <mergeCell ref="D227:H227"/>
    <mergeCell ref="C228:H228"/>
    <mergeCell ref="C229:H229"/>
    <mergeCell ref="D230:H230"/>
    <mergeCell ref="D231:H231"/>
    <mergeCell ref="D232:H232"/>
    <mergeCell ref="D233:H233"/>
    <mergeCell ref="D234:H234"/>
    <mergeCell ref="D235:H235"/>
    <mergeCell ref="A236:H236"/>
    <mergeCell ref="B237:H237"/>
    <mergeCell ref="C238:H238"/>
    <mergeCell ref="D239:H239"/>
    <mergeCell ref="D240:H240"/>
    <mergeCell ref="C241:H241"/>
    <mergeCell ref="C242:H242"/>
    <mergeCell ref="D243:H243"/>
    <mergeCell ref="D244:H244"/>
    <mergeCell ref="C245:H245"/>
    <mergeCell ref="C246:H246"/>
    <mergeCell ref="D247:H247"/>
    <mergeCell ref="D248:H248"/>
    <mergeCell ref="C249:H249"/>
    <mergeCell ref="C250:H250"/>
    <mergeCell ref="D251:H251"/>
    <mergeCell ref="D252:H252"/>
    <mergeCell ref="D253:H253"/>
    <mergeCell ref="D254:H254"/>
    <mergeCell ref="D255:H255"/>
    <mergeCell ref="D256:H256"/>
    <mergeCell ref="C257:H257"/>
    <mergeCell ref="C258:H258"/>
    <mergeCell ref="D259:H259"/>
    <mergeCell ref="D260:H260"/>
    <mergeCell ref="D261:H261"/>
    <mergeCell ref="D262:H262"/>
    <mergeCell ref="D263:H263"/>
    <mergeCell ref="D264:H264"/>
    <mergeCell ref="C265:H265"/>
    <mergeCell ref="C266:H266"/>
    <mergeCell ref="D267:H267"/>
    <mergeCell ref="D268:H268"/>
    <mergeCell ref="D269:H269"/>
    <mergeCell ref="D270:H270"/>
    <mergeCell ref="D271:H271"/>
    <mergeCell ref="D272:H272"/>
    <mergeCell ref="C282:H282"/>
    <mergeCell ref="C283:H283"/>
    <mergeCell ref="D284:H284"/>
    <mergeCell ref="A273:H273"/>
    <mergeCell ref="B274:H274"/>
    <mergeCell ref="C275:H275"/>
    <mergeCell ref="D276:H276"/>
    <mergeCell ref="D277:H277"/>
    <mergeCell ref="D278:H278"/>
    <mergeCell ref="D279:H279"/>
    <mergeCell ref="D280:H280"/>
    <mergeCell ref="D281:H281"/>
  </mergeCells>
  <dataValidations count="13">
    <dataValidation type="decimal" allowBlank="1" showInputMessage="1" showErrorMessage="1" error="Isi dengan nilai 1 sd 4" sqref="D305 D67 D105 D82 D297 D113 D132 D342" xr:uid="{00000000-0002-0000-0000-000000000000}">
      <formula1>1</formula1>
      <formula2>4</formula2>
    </dataValidation>
    <dataValidation type="decimal" allowBlank="1" showInputMessage="1" showErrorMessage="1" error="Isi dengan nilai 2 sd 4" sqref="D74" xr:uid="{00000000-0002-0000-0000-000001000000}">
      <formula1>2</formula1>
      <formula2>4</formula2>
    </dataValidation>
    <dataValidation type="decimal" allowBlank="1" showInputMessage="1" showErrorMessage="1" error="Isi dengan nilai 0 sd 4" sqref="D50 D329 D313 D497:H497 D25 D34 D42 D337 D289 D59 D281 D140 D148 D235 D256 D264 D272 D90 D219 D227 D321 D17" xr:uid="{00000000-0002-0000-0000-000002000000}">
      <formula1>0</formula1>
      <formula2>4</formula2>
    </dataValidation>
    <dataValidation type="decimal" allowBlank="1" showInputMessage="1" showErrorMessage="1" error="Isi dengan nilai 0-4" sqref="D512" xr:uid="{00000000-0002-0000-0000-000003000000}">
      <formula1>0</formula1>
      <formula2>4</formula2>
    </dataValidation>
    <dataValidation type="whole" allowBlank="1" showInputMessage="1" showErrorMessage="1" error="Isi dengan nilai 0 sd 4" sqref="D478 D350 D358 D366 D539 D398 D406 D415 D434 D530 D486 D521 D447" xr:uid="{00000000-0002-0000-0000-000004000000}">
      <formula1>0</formula1>
      <formula2>4</formula2>
    </dataValidation>
    <dataValidation type="whole" allowBlank="1" showInputMessage="1" showErrorMessage="1" error="Isi dengan nilai 1 sd 4" sqref="D374 D390" xr:uid="{00000000-0002-0000-0000-000005000000}">
      <formula1>1</formula1>
      <formula2>4</formula2>
    </dataValidation>
    <dataValidation allowBlank="1" showInputMessage="1" showErrorMessage="1" error="Isi dengan nilai 0 sd 4" sqref="D382:H382 D482" xr:uid="{00000000-0002-0000-0000-000006000000}"/>
    <dataValidation allowBlank="1" showInputMessage="1" showErrorMessage="1" error="Isi dengan nilai 1 sd 4" sqref="D117:D118 D340:D341" xr:uid="{00000000-0002-0000-0000-000007000000}"/>
    <dataValidation type="decimal" allowBlank="1" showInputMessage="1" showErrorMessage="1" error="Isi dengan nilai 0 - 100%" sqref="D465 D469" xr:uid="{00000000-0002-0000-0000-000009000000}">
      <formula1>0</formula1>
      <formula2>1</formula2>
    </dataValidation>
    <dataValidation type="decimal" allowBlank="1" showInputMessage="1" showErrorMessage="1" error="Isikan nilai 0 - 100%" prompt="Isi dengan 0 - 100%" sqref="D377:H377" xr:uid="{4E150632-DC10-4130-A318-D1A6EA08A683}">
      <formula1>0</formula1>
      <formula2>1</formula2>
    </dataValidation>
    <dataValidation allowBlank="1" showInputMessage="1" showErrorMessage="1" error="Isi dengan nilai 0 sd 4" prompt="Isikan dengan nilai 0 - 100%" sqref="D485:H485" xr:uid="{4F8F39C1-CC8A-4A67-8135-4BAB0EBF8E40}"/>
    <dataValidation allowBlank="1" showInputMessage="1" showErrorMessage="1" error="Isi dengan nilai 0 sd 4" prompt="Isikan dengan nilai 0 - 36 Bulan" sqref="D481:H481" xr:uid="{0698A01C-E4D7-4094-8E76-8E25C7D9B17A}"/>
    <dataValidation allowBlank="1" showInputMessage="1" showErrorMessage="1" prompt="Isi dengan nilai 0- 100%" sqref="D490:G496" xr:uid="{55857AA6-479B-4A36-8154-F7F026285824}"/>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5"/>
  <sheetViews>
    <sheetView showGridLines="0" topLeftCell="E4" zoomScale="78" zoomScaleNormal="78" workbookViewId="0">
      <selection activeCell="M11" sqref="M11"/>
    </sheetView>
  </sheetViews>
  <sheetFormatPr defaultColWidth="9" defaultRowHeight="13.8" x14ac:dyDescent="0.25"/>
  <cols>
    <col min="1" max="1" width="5.77734375" style="10" customWidth="1"/>
    <col min="2" max="2" width="20.77734375" style="1" customWidth="1"/>
    <col min="3" max="3" width="10.77734375" style="1" customWidth="1"/>
    <col min="4" max="4" width="65.77734375" style="1" customWidth="1"/>
    <col min="5" max="5" width="51.33203125" style="2" customWidth="1"/>
    <col min="6" max="8" width="12" style="81" customWidth="1"/>
    <col min="9" max="9" width="9.33203125"/>
    <col min="10" max="10" width="18.33203125" style="1" bestFit="1" customWidth="1"/>
    <col min="11" max="11" width="18.44140625" style="1" customWidth="1"/>
  </cols>
  <sheetData>
    <row r="1" spans="1:11" s="21" customFormat="1" ht="15.6" x14ac:dyDescent="0.25">
      <c r="A1" s="20" t="s">
        <v>131</v>
      </c>
      <c r="B1" s="20"/>
      <c r="C1" s="20"/>
      <c r="D1" s="20"/>
      <c r="E1" s="82"/>
      <c r="F1" s="71"/>
      <c r="G1" s="72"/>
      <c r="H1" s="72"/>
    </row>
    <row r="2" spans="1:11" s="19" customFormat="1" ht="15.6" x14ac:dyDescent="0.25">
      <c r="A2" s="18" t="s">
        <v>122</v>
      </c>
      <c r="B2" s="18"/>
      <c r="C2" s="18"/>
      <c r="D2" s="18">
        <f>+'Hitung F1'!D2</f>
        <v>0</v>
      </c>
      <c r="E2" s="82"/>
      <c r="F2" s="71"/>
      <c r="G2" s="72"/>
      <c r="H2" s="72"/>
    </row>
    <row r="3" spans="1:11" s="19" customFormat="1" ht="15.6" x14ac:dyDescent="0.25">
      <c r="A3" s="18" t="s">
        <v>127</v>
      </c>
      <c r="B3" s="18"/>
      <c r="C3" s="18"/>
      <c r="D3" s="18">
        <f>+'Hitung F1'!D3</f>
        <v>0</v>
      </c>
      <c r="E3" s="82"/>
      <c r="F3" s="71"/>
      <c r="G3" s="72"/>
      <c r="H3" s="72"/>
    </row>
    <row r="4" spans="1:11" s="19" customFormat="1" ht="15.6" x14ac:dyDescent="0.25">
      <c r="A4" s="18" t="s">
        <v>123</v>
      </c>
      <c r="B4" s="18"/>
      <c r="C4" s="18"/>
      <c r="D4" s="18">
        <f>+'Hitung F1'!D4</f>
        <v>0</v>
      </c>
      <c r="E4" s="82"/>
      <c r="F4" s="71"/>
      <c r="G4" s="72"/>
      <c r="H4" s="72"/>
    </row>
    <row r="5" spans="1:11" s="19" customFormat="1" ht="20.100000000000001" customHeight="1" x14ac:dyDescent="0.25">
      <c r="A5" s="22" t="s">
        <v>124</v>
      </c>
      <c r="B5" s="18"/>
      <c r="C5" s="18"/>
      <c r="D5" s="18">
        <f>+'Hitung F1'!D5</f>
        <v>0</v>
      </c>
      <c r="E5" s="82"/>
      <c r="F5" s="71"/>
      <c r="G5" s="72"/>
      <c r="H5" s="72"/>
    </row>
    <row r="6" spans="1:11" s="19" customFormat="1" ht="20.100000000000001" customHeight="1" x14ac:dyDescent="0.25">
      <c r="A6" s="22" t="s">
        <v>125</v>
      </c>
      <c r="B6" s="18"/>
      <c r="C6" s="18"/>
      <c r="D6" s="18" t="s">
        <v>130</v>
      </c>
      <c r="E6" s="82"/>
      <c r="F6" s="71"/>
      <c r="G6" s="72"/>
      <c r="H6" s="72"/>
    </row>
    <row r="7" spans="1:11" s="19" customFormat="1" ht="20.100000000000001" customHeight="1" x14ac:dyDescent="0.25">
      <c r="A7" s="183" t="s">
        <v>126</v>
      </c>
      <c r="B7" s="183"/>
      <c r="C7" s="183"/>
      <c r="D7" s="18" t="s">
        <v>130</v>
      </c>
      <c r="E7" s="82"/>
      <c r="F7" s="71"/>
      <c r="G7" s="72"/>
      <c r="H7" s="72"/>
    </row>
    <row r="8" spans="1:11" s="19" customFormat="1" ht="20.100000000000001" customHeight="1" x14ac:dyDescent="0.25">
      <c r="A8" s="49"/>
      <c r="B8" s="49"/>
      <c r="C8" s="49"/>
      <c r="D8" s="18"/>
      <c r="E8" s="49"/>
      <c r="F8" s="73"/>
      <c r="G8" s="72"/>
      <c r="H8" s="72"/>
    </row>
    <row r="9" spans="1:11" s="27" customFormat="1" ht="20.100000000000001" customHeight="1" x14ac:dyDescent="0.25">
      <c r="A9" s="24" t="s">
        <v>128</v>
      </c>
      <c r="B9" s="25"/>
      <c r="C9" s="26"/>
      <c r="D9" s="25"/>
      <c r="E9" s="3"/>
      <c r="F9" s="75"/>
      <c r="G9" s="76"/>
      <c r="H9" s="76"/>
      <c r="I9"/>
      <c r="J9"/>
      <c r="K9"/>
    </row>
    <row r="10" spans="1:11" s="14" customFormat="1" ht="30" customHeight="1" x14ac:dyDescent="0.25">
      <c r="A10" s="59" t="s">
        <v>3</v>
      </c>
      <c r="B10" s="59" t="s">
        <v>4</v>
      </c>
      <c r="C10" s="180" t="s">
        <v>5</v>
      </c>
      <c r="D10" s="180"/>
      <c r="E10" s="59" t="s">
        <v>16</v>
      </c>
      <c r="F10" s="74" t="s">
        <v>0</v>
      </c>
      <c r="G10" s="74" t="s">
        <v>412</v>
      </c>
      <c r="H10" s="74" t="s">
        <v>413</v>
      </c>
      <c r="J10" s="180" t="s">
        <v>414</v>
      </c>
      <c r="K10" s="180"/>
    </row>
    <row r="11" spans="1:11" s="16" customFormat="1" ht="30" customHeight="1" x14ac:dyDescent="0.25">
      <c r="A11" s="64">
        <v>1</v>
      </c>
      <c r="B11" s="57" t="s">
        <v>6</v>
      </c>
      <c r="C11" s="179" t="s">
        <v>7</v>
      </c>
      <c r="D11" s="179"/>
      <c r="E11" s="51">
        <f>'Hitung F1'!J12</f>
        <v>0</v>
      </c>
      <c r="F11" s="77">
        <f>'Hitung F1'!D17</f>
        <v>0</v>
      </c>
      <c r="G11" s="77">
        <v>2</v>
      </c>
      <c r="H11" s="77">
        <f>+G11*F11</f>
        <v>0</v>
      </c>
      <c r="J11" s="69" t="s">
        <v>415</v>
      </c>
      <c r="K11" s="83">
        <f>+SUM(H:H)</f>
        <v>40.375</v>
      </c>
    </row>
    <row r="12" spans="1:11" x14ac:dyDescent="0.25">
      <c r="A12" s="58"/>
      <c r="B12" s="50"/>
      <c r="C12" s="111"/>
      <c r="D12" s="113"/>
      <c r="E12" s="51"/>
      <c r="F12" s="77"/>
      <c r="G12" s="77"/>
      <c r="H12" s="77"/>
      <c r="J12" s="240" t="s">
        <v>416</v>
      </c>
      <c r="K12" s="241" t="str">
        <f>+IF(K11&gt;=361, "Unggul/A", IF(K11&gt;=300,"Baik Sekali/B",IF(K11&gt;=200,"Baik/C","Tidak Terakreditasi")))</f>
        <v>Tidak Terakreditasi</v>
      </c>
    </row>
    <row r="13" spans="1:11" ht="39" customHeight="1" x14ac:dyDescent="0.25">
      <c r="A13" s="47">
        <v>2</v>
      </c>
      <c r="B13" s="61" t="s">
        <v>15</v>
      </c>
      <c r="C13" s="179" t="s">
        <v>8</v>
      </c>
      <c r="D13" s="179"/>
      <c r="E13" s="50">
        <f>'Hitung F1'!J20</f>
        <v>0</v>
      </c>
      <c r="F13" s="78">
        <f>'Hitung F1'!D25</f>
        <v>0</v>
      </c>
      <c r="G13" s="77">
        <v>2</v>
      </c>
      <c r="H13" s="77">
        <f>+G13*F13</f>
        <v>0</v>
      </c>
      <c r="J13" s="240"/>
      <c r="K13" s="241"/>
    </row>
    <row r="14" spans="1:11" x14ac:dyDescent="0.25">
      <c r="A14" s="58"/>
      <c r="B14" s="50"/>
      <c r="C14" s="111"/>
      <c r="D14" s="113"/>
      <c r="E14" s="51"/>
      <c r="F14" s="77"/>
      <c r="G14" s="77"/>
      <c r="H14" s="77"/>
    </row>
    <row r="15" spans="1:11" ht="30" customHeight="1" x14ac:dyDescent="0.25">
      <c r="A15" s="238">
        <v>3</v>
      </c>
      <c r="B15" s="179" t="s">
        <v>1</v>
      </c>
      <c r="C15" s="234"/>
      <c r="D15" s="234"/>
      <c r="E15" s="51"/>
      <c r="F15" s="77"/>
      <c r="G15" s="77"/>
      <c r="H15" s="77"/>
    </row>
    <row r="16" spans="1:11" ht="60" customHeight="1" x14ac:dyDescent="0.25">
      <c r="A16" s="239"/>
      <c r="B16" s="54" t="s">
        <v>2</v>
      </c>
      <c r="C16" s="170" t="s">
        <v>272</v>
      </c>
      <c r="D16" s="170"/>
      <c r="E16" s="51">
        <f>+'Hitung F1'!J28</f>
        <v>0</v>
      </c>
      <c r="F16" s="77">
        <f>+'Hitung F1'!D34</f>
        <v>0</v>
      </c>
      <c r="G16" s="77">
        <v>1.25</v>
      </c>
      <c r="H16" s="77">
        <f t="shared" ref="H16:H72" si="0">+G16*F16</f>
        <v>0</v>
      </c>
    </row>
    <row r="17" spans="1:8" x14ac:dyDescent="0.25">
      <c r="A17" s="46"/>
      <c r="B17" s="55"/>
      <c r="C17" s="111"/>
      <c r="D17" s="113"/>
      <c r="E17" s="65"/>
      <c r="F17" s="78"/>
      <c r="G17" s="77"/>
      <c r="H17" s="77"/>
    </row>
    <row r="18" spans="1:8" ht="30" customHeight="1" x14ac:dyDescent="0.25">
      <c r="A18" s="45">
        <v>4</v>
      </c>
      <c r="B18" s="41"/>
      <c r="C18" s="114" t="s">
        <v>278</v>
      </c>
      <c r="D18" s="116"/>
      <c r="E18" s="51">
        <f>'Hitung F1'!J36</f>
        <v>0</v>
      </c>
      <c r="F18" s="77">
        <f>'Hitung F1'!D42</f>
        <v>0</v>
      </c>
      <c r="G18" s="77">
        <v>1.25</v>
      </c>
      <c r="H18" s="77">
        <f>+G18*F18</f>
        <v>0</v>
      </c>
    </row>
    <row r="19" spans="1:8" x14ac:dyDescent="0.25">
      <c r="A19" s="46"/>
      <c r="B19" s="43"/>
      <c r="C19" s="53"/>
      <c r="D19" s="44"/>
      <c r="E19" s="51"/>
      <c r="F19" s="77"/>
      <c r="G19" s="77"/>
      <c r="H19" s="77"/>
    </row>
    <row r="20" spans="1:8" ht="45.75" customHeight="1" x14ac:dyDescent="0.25">
      <c r="A20" s="45">
        <v>5</v>
      </c>
      <c r="B20" s="54"/>
      <c r="C20" s="114" t="s">
        <v>284</v>
      </c>
      <c r="D20" s="116"/>
      <c r="E20" s="51">
        <f>'Hitung F1'!J44</f>
        <v>0</v>
      </c>
      <c r="F20" s="77">
        <f>'Hitung F1'!D50</f>
        <v>0</v>
      </c>
      <c r="G20" s="77">
        <v>1.25</v>
      </c>
      <c r="H20" s="77">
        <f t="shared" si="0"/>
        <v>0</v>
      </c>
    </row>
    <row r="21" spans="1:8" x14ac:dyDescent="0.25">
      <c r="A21" s="46"/>
      <c r="B21" s="56"/>
      <c r="C21" s="111"/>
      <c r="D21" s="113"/>
      <c r="E21" s="51"/>
      <c r="F21" s="77"/>
      <c r="G21" s="77"/>
      <c r="H21" s="77"/>
    </row>
    <row r="22" spans="1:8" ht="30" customHeight="1" x14ac:dyDescent="0.25">
      <c r="A22" s="236">
        <v>6</v>
      </c>
      <c r="B22" s="179" t="s">
        <v>112</v>
      </c>
      <c r="C22" s="234"/>
      <c r="D22" s="234"/>
      <c r="E22" s="51"/>
      <c r="F22" s="77"/>
      <c r="G22" s="77"/>
      <c r="H22" s="77"/>
    </row>
    <row r="23" spans="1:8" ht="30" customHeight="1" x14ac:dyDescent="0.25">
      <c r="A23" s="237"/>
      <c r="B23" s="54" t="s">
        <v>10</v>
      </c>
      <c r="C23" s="170" t="s">
        <v>290</v>
      </c>
      <c r="D23" s="170"/>
      <c r="E23" s="51">
        <f>'Hitung F1'!J53</f>
        <v>0</v>
      </c>
      <c r="F23" s="77">
        <f>'Hitung F1'!D59</f>
        <v>0</v>
      </c>
      <c r="G23" s="77">
        <v>1.25</v>
      </c>
      <c r="H23" s="77">
        <f t="shared" si="0"/>
        <v>0</v>
      </c>
    </row>
    <row r="24" spans="1:8" x14ac:dyDescent="0.25">
      <c r="A24" s="237"/>
      <c r="B24" s="63"/>
      <c r="C24" s="111"/>
      <c r="D24" s="113"/>
      <c r="E24" s="51"/>
      <c r="F24" s="77"/>
      <c r="G24" s="77"/>
      <c r="H24" s="77"/>
    </row>
    <row r="25" spans="1:8" ht="98.25" customHeight="1" x14ac:dyDescent="0.25">
      <c r="A25" s="237"/>
      <c r="B25" s="55"/>
      <c r="C25" s="170" t="s">
        <v>296</v>
      </c>
      <c r="D25" s="170"/>
      <c r="E25" s="51">
        <f>'Hitung F1'!J61</f>
        <v>0</v>
      </c>
      <c r="F25" s="77">
        <f>'Hitung F1'!D67</f>
        <v>0</v>
      </c>
      <c r="G25" s="77">
        <v>1.25</v>
      </c>
      <c r="H25" s="77">
        <f t="shared" si="0"/>
        <v>0</v>
      </c>
    </row>
    <row r="26" spans="1:8" x14ac:dyDescent="0.25">
      <c r="A26" s="66"/>
      <c r="B26" s="51"/>
      <c r="C26" s="111"/>
      <c r="D26" s="113"/>
      <c r="E26" s="65"/>
      <c r="F26" s="78"/>
      <c r="G26" s="77"/>
      <c r="H26" s="77"/>
    </row>
    <row r="27" spans="1:8" ht="30" customHeight="1" x14ac:dyDescent="0.25">
      <c r="A27" s="242">
        <v>7</v>
      </c>
      <c r="B27" s="54" t="s">
        <v>19</v>
      </c>
      <c r="C27" s="114" t="s">
        <v>302</v>
      </c>
      <c r="D27" s="116"/>
      <c r="E27" s="51">
        <f>'Hitung F1'!J69</f>
        <v>0</v>
      </c>
      <c r="F27" s="77">
        <f>'Hitung F1'!D74</f>
        <v>0</v>
      </c>
      <c r="G27" s="77">
        <v>1.25</v>
      </c>
      <c r="H27" s="77">
        <f t="shared" si="0"/>
        <v>0</v>
      </c>
    </row>
    <row r="28" spans="1:8" x14ac:dyDescent="0.25">
      <c r="A28" s="243"/>
      <c r="B28" s="55"/>
      <c r="C28" s="111"/>
      <c r="D28" s="113"/>
      <c r="E28" s="51"/>
      <c r="F28" s="77"/>
      <c r="G28" s="77"/>
      <c r="H28" s="77"/>
    </row>
    <row r="29" spans="1:8" ht="97.5" customHeight="1" x14ac:dyDescent="0.25">
      <c r="A29" s="243"/>
      <c r="B29" s="42"/>
      <c r="C29" s="114" t="s">
        <v>307</v>
      </c>
      <c r="D29" s="116"/>
      <c r="E29" s="51">
        <f>'Hitung F1'!J76</f>
        <v>0</v>
      </c>
      <c r="F29" s="77">
        <f>'Hitung F1'!D82</f>
        <v>0</v>
      </c>
      <c r="G29" s="77">
        <v>0.625</v>
      </c>
      <c r="H29" s="77">
        <f t="shared" si="0"/>
        <v>0</v>
      </c>
    </row>
    <row r="30" spans="1:8" x14ac:dyDescent="0.25">
      <c r="A30" s="66"/>
      <c r="B30" s="51"/>
      <c r="C30" s="111"/>
      <c r="D30" s="113"/>
      <c r="E30" s="51"/>
      <c r="F30" s="77"/>
      <c r="G30" s="77"/>
      <c r="H30" s="77"/>
    </row>
    <row r="31" spans="1:8" ht="97.5" customHeight="1" x14ac:dyDescent="0.25">
      <c r="A31" s="41">
        <v>8</v>
      </c>
      <c r="B31" s="52" t="s">
        <v>20</v>
      </c>
      <c r="C31" s="114" t="s">
        <v>311</v>
      </c>
      <c r="D31" s="116"/>
      <c r="E31" s="50">
        <f>'Hitung F1'!J84</f>
        <v>0</v>
      </c>
      <c r="F31" s="78">
        <f>'Hitung F1'!D90</f>
        <v>0</v>
      </c>
      <c r="G31" s="77">
        <v>0.625</v>
      </c>
      <c r="H31" s="77">
        <f>+G31*F31</f>
        <v>0</v>
      </c>
    </row>
    <row r="32" spans="1:8" x14ac:dyDescent="0.25">
      <c r="A32" s="66"/>
      <c r="B32" s="51"/>
      <c r="C32" s="111"/>
      <c r="D32" s="113"/>
      <c r="E32" s="51"/>
      <c r="F32" s="77"/>
      <c r="G32" s="77"/>
      <c r="H32" s="77"/>
    </row>
    <row r="33" spans="1:8" ht="120" customHeight="1" x14ac:dyDescent="0.25">
      <c r="A33" s="41">
        <v>9</v>
      </c>
      <c r="B33" s="52" t="s">
        <v>21</v>
      </c>
      <c r="C33" s="114" t="s">
        <v>317</v>
      </c>
      <c r="D33" s="116"/>
      <c r="E33" s="51">
        <f>'Hitung F1'!J92</f>
        <v>0</v>
      </c>
      <c r="F33" s="77">
        <f>'Hitung F1'!D97</f>
        <v>0</v>
      </c>
      <c r="G33" s="77">
        <v>0.625</v>
      </c>
      <c r="H33" s="77">
        <f t="shared" si="0"/>
        <v>0</v>
      </c>
    </row>
    <row r="34" spans="1:8" ht="30" customHeight="1" x14ac:dyDescent="0.25">
      <c r="A34" s="66"/>
      <c r="B34" s="51"/>
      <c r="C34" s="111"/>
      <c r="D34" s="113"/>
      <c r="E34" s="51"/>
      <c r="F34" s="77"/>
      <c r="G34" s="77"/>
      <c r="H34" s="77"/>
    </row>
    <row r="35" spans="1:8" ht="101.25" customHeight="1" x14ac:dyDescent="0.25">
      <c r="A35" s="45">
        <v>10</v>
      </c>
      <c r="B35" s="48" t="s">
        <v>22</v>
      </c>
      <c r="C35" s="170" t="s">
        <v>318</v>
      </c>
      <c r="D35" s="161"/>
      <c r="E35" s="51">
        <f>'Hitung F1'!J99</f>
        <v>0</v>
      </c>
      <c r="F35" s="77">
        <f>'Hitung F1'!D105</f>
        <v>0</v>
      </c>
      <c r="G35" s="77">
        <v>0.625</v>
      </c>
      <c r="H35" s="77">
        <f t="shared" si="0"/>
        <v>0</v>
      </c>
    </row>
    <row r="36" spans="1:8" x14ac:dyDescent="0.25">
      <c r="A36" s="58"/>
      <c r="B36" s="51"/>
      <c r="C36" s="111"/>
      <c r="D36" s="113"/>
      <c r="E36" s="51"/>
      <c r="F36" s="77"/>
      <c r="G36" s="77"/>
      <c r="H36" s="77"/>
    </row>
    <row r="37" spans="1:8" ht="158.1" customHeight="1" x14ac:dyDescent="0.25">
      <c r="A37" s="45">
        <v>11</v>
      </c>
      <c r="B37" s="48" t="s">
        <v>12</v>
      </c>
      <c r="C37" s="170" t="s">
        <v>323</v>
      </c>
      <c r="D37" s="161"/>
      <c r="E37" s="51">
        <f>'Hitung F1'!J107</f>
        <v>0</v>
      </c>
      <c r="F37" s="77">
        <f>'Hitung F1'!D113</f>
        <v>0</v>
      </c>
      <c r="G37" s="77">
        <v>0.625</v>
      </c>
      <c r="H37" s="77">
        <f t="shared" si="0"/>
        <v>0</v>
      </c>
    </row>
    <row r="38" spans="1:8" x14ac:dyDescent="0.25">
      <c r="A38" s="58"/>
      <c r="B38" s="51"/>
      <c r="C38" s="111"/>
      <c r="D38" s="113"/>
      <c r="E38" s="51"/>
      <c r="F38" s="77"/>
      <c r="G38" s="77"/>
      <c r="H38" s="77"/>
    </row>
    <row r="39" spans="1:8" ht="30" customHeight="1" x14ac:dyDescent="0.25">
      <c r="A39" s="236">
        <v>12</v>
      </c>
      <c r="B39" s="179" t="s">
        <v>113</v>
      </c>
      <c r="C39" s="234"/>
      <c r="D39" s="234"/>
      <c r="E39" s="51"/>
      <c r="F39" s="77"/>
      <c r="G39" s="77"/>
      <c r="H39" s="77"/>
    </row>
    <row r="40" spans="1:8" ht="23.1" customHeight="1" x14ac:dyDescent="0.25">
      <c r="A40" s="237"/>
      <c r="B40" s="62" t="s">
        <v>138</v>
      </c>
      <c r="C40" s="117" t="s">
        <v>250</v>
      </c>
      <c r="D40" s="119"/>
      <c r="E40" s="51">
        <f>'Hitung F1'!J116</f>
        <v>0</v>
      </c>
      <c r="F40" s="77">
        <f>'Hitung F1'!D120</f>
        <v>0</v>
      </c>
      <c r="G40" s="77">
        <v>1</v>
      </c>
      <c r="H40" s="77">
        <f t="shared" si="0"/>
        <v>0</v>
      </c>
    </row>
    <row r="41" spans="1:8" ht="30" customHeight="1" x14ac:dyDescent="0.25">
      <c r="A41" s="58"/>
      <c r="B41" s="67"/>
      <c r="C41" s="162"/>
      <c r="D41" s="162"/>
      <c r="E41" s="51"/>
      <c r="F41" s="77"/>
      <c r="G41" s="77"/>
      <c r="H41" s="77"/>
    </row>
    <row r="42" spans="1:8" ht="30" customHeight="1" x14ac:dyDescent="0.25">
      <c r="A42" s="45">
        <v>13</v>
      </c>
      <c r="B42" s="150" t="s">
        <v>139</v>
      </c>
      <c r="C42" s="151"/>
      <c r="D42" s="60" t="s">
        <v>24</v>
      </c>
      <c r="E42" s="50">
        <f>'Hitung F1'!J122</f>
        <v>0</v>
      </c>
      <c r="F42" s="78">
        <f>'Hitung F1'!D125</f>
        <v>2</v>
      </c>
      <c r="G42" s="77">
        <v>0.5</v>
      </c>
      <c r="H42" s="77">
        <f t="shared" si="0"/>
        <v>1</v>
      </c>
    </row>
    <row r="43" spans="1:8" x14ac:dyDescent="0.25">
      <c r="A43" s="58"/>
      <c r="B43" s="111"/>
      <c r="C43" s="113"/>
      <c r="D43" s="50"/>
      <c r="E43" s="51"/>
      <c r="F43" s="77"/>
      <c r="G43" s="77"/>
      <c r="H43" s="77"/>
    </row>
    <row r="44" spans="1:8" ht="33" customHeight="1" x14ac:dyDescent="0.25">
      <c r="A44" s="45">
        <v>14</v>
      </c>
      <c r="B44" s="48" t="s">
        <v>26</v>
      </c>
      <c r="C44" s="114" t="s">
        <v>331</v>
      </c>
      <c r="D44" s="116"/>
      <c r="E44" s="51">
        <f>'Hitung F1'!J127</f>
        <v>0</v>
      </c>
      <c r="F44" s="77">
        <f>'Hitung F1'!D132</f>
        <v>0</v>
      </c>
      <c r="G44" s="77">
        <v>1</v>
      </c>
      <c r="H44" s="77">
        <f t="shared" si="0"/>
        <v>0</v>
      </c>
    </row>
    <row r="45" spans="1:8" x14ac:dyDescent="0.25">
      <c r="A45" s="58"/>
      <c r="B45" s="50"/>
      <c r="C45" s="111"/>
      <c r="D45" s="113"/>
      <c r="E45" s="51"/>
      <c r="F45" s="77"/>
      <c r="G45" s="77"/>
      <c r="H45" s="77"/>
    </row>
    <row r="46" spans="1:8" ht="67.5" customHeight="1" x14ac:dyDescent="0.25">
      <c r="A46" s="238">
        <v>15</v>
      </c>
      <c r="B46" s="244" t="s">
        <v>140</v>
      </c>
      <c r="C46" s="170" t="s">
        <v>146</v>
      </c>
      <c r="D46" s="170"/>
      <c r="E46" s="51">
        <f>'Hitung F1'!J134</f>
        <v>0</v>
      </c>
      <c r="F46" s="77">
        <f>'Hitung F1'!D140</f>
        <v>0</v>
      </c>
      <c r="G46" s="77">
        <v>1.5</v>
      </c>
      <c r="H46" s="77">
        <f t="shared" si="0"/>
        <v>0</v>
      </c>
    </row>
    <row r="47" spans="1:8" x14ac:dyDescent="0.25">
      <c r="A47" s="239"/>
      <c r="B47" s="245"/>
      <c r="C47" s="53"/>
      <c r="D47" s="44"/>
      <c r="E47" s="51"/>
      <c r="F47" s="77"/>
      <c r="G47" s="77"/>
      <c r="H47" s="77"/>
    </row>
    <row r="48" spans="1:8" x14ac:dyDescent="0.25">
      <c r="A48" s="239"/>
      <c r="B48" s="245"/>
      <c r="C48" s="246" t="s">
        <v>147</v>
      </c>
      <c r="D48" s="247"/>
      <c r="E48" s="54">
        <f>'Hitung F1'!J142</f>
        <v>0</v>
      </c>
      <c r="F48" s="79">
        <f>'Hitung F1'!D148</f>
        <v>0</v>
      </c>
      <c r="G48" s="79">
        <v>1.25</v>
      </c>
      <c r="H48" s="79">
        <f t="shared" si="0"/>
        <v>0</v>
      </c>
    </row>
    <row r="49" spans="1:8" ht="30" customHeight="1" x14ac:dyDescent="0.25">
      <c r="A49" s="165">
        <v>16</v>
      </c>
      <c r="B49" s="179" t="s">
        <v>114</v>
      </c>
      <c r="C49" s="234"/>
      <c r="D49" s="234"/>
      <c r="E49" s="65"/>
      <c r="F49" s="78"/>
      <c r="G49" s="77"/>
      <c r="H49" s="77"/>
    </row>
    <row r="50" spans="1:8" ht="51" customHeight="1" x14ac:dyDescent="0.25">
      <c r="A50" s="165"/>
      <c r="B50" s="163" t="s">
        <v>156</v>
      </c>
      <c r="C50" s="163"/>
      <c r="D50" s="60" t="s">
        <v>152</v>
      </c>
      <c r="E50" s="51">
        <f>'Hitung F1'!J150</f>
        <v>0</v>
      </c>
      <c r="F50" s="77">
        <f>'Hitung F1'!D152</f>
        <v>3.3333333333333335</v>
      </c>
      <c r="G50" s="77">
        <v>1.25</v>
      </c>
      <c r="H50" s="77">
        <f t="shared" si="0"/>
        <v>4.166666666666667</v>
      </c>
    </row>
    <row r="51" spans="1:8" x14ac:dyDescent="0.25">
      <c r="A51" s="58"/>
      <c r="B51" s="171"/>
      <c r="C51" s="171"/>
      <c r="D51" s="50"/>
      <c r="E51" s="51"/>
      <c r="F51" s="77"/>
      <c r="G51" s="77"/>
      <c r="H51" s="77"/>
    </row>
    <row r="52" spans="1:8" ht="39.9" customHeight="1" x14ac:dyDescent="0.25">
      <c r="A52" s="58">
        <v>17</v>
      </c>
      <c r="B52" s="197"/>
      <c r="C52" s="197"/>
      <c r="D52" s="60" t="s">
        <v>153</v>
      </c>
      <c r="E52" s="51">
        <f>'Hitung F1'!J154</f>
        <v>0</v>
      </c>
      <c r="F52" s="77">
        <f>'Hitung F1'!D156</f>
        <v>2</v>
      </c>
      <c r="G52" s="77">
        <v>1.25</v>
      </c>
      <c r="H52" s="77">
        <f>+G52*F52</f>
        <v>2.5</v>
      </c>
    </row>
    <row r="53" spans="1:8" x14ac:dyDescent="0.25">
      <c r="A53" s="58"/>
      <c r="B53" s="171"/>
      <c r="C53" s="171"/>
      <c r="D53" s="32"/>
      <c r="E53" s="51"/>
      <c r="F53" s="77"/>
      <c r="G53" s="77"/>
      <c r="H53" s="77"/>
    </row>
    <row r="54" spans="1:8" ht="30" customHeight="1" x14ac:dyDescent="0.25">
      <c r="A54" s="58">
        <v>18</v>
      </c>
      <c r="B54" s="182"/>
      <c r="C54" s="182"/>
      <c r="D54" s="60" t="s">
        <v>157</v>
      </c>
      <c r="E54" s="51">
        <f>'Hitung F1'!J158</f>
        <v>0</v>
      </c>
      <c r="F54" s="77">
        <f>'Hitung F1'!D160</f>
        <v>2</v>
      </c>
      <c r="G54" s="77">
        <v>1.25</v>
      </c>
      <c r="H54" s="77">
        <f t="shared" si="0"/>
        <v>2.5</v>
      </c>
    </row>
    <row r="55" spans="1:8" x14ac:dyDescent="0.25">
      <c r="A55" s="58"/>
      <c r="B55" s="171"/>
      <c r="C55" s="171"/>
      <c r="D55" s="32"/>
      <c r="E55" s="51"/>
      <c r="F55" s="77"/>
      <c r="G55" s="77"/>
      <c r="H55" s="77"/>
    </row>
    <row r="56" spans="1:8" ht="30" customHeight="1" x14ac:dyDescent="0.25">
      <c r="A56" s="58">
        <v>19</v>
      </c>
      <c r="B56" s="182"/>
      <c r="C56" s="182"/>
      <c r="D56" s="60" t="s">
        <v>158</v>
      </c>
      <c r="E56" s="51">
        <f>'Hitung F1'!J162</f>
        <v>0</v>
      </c>
      <c r="F56" s="77">
        <f>'Hitung F1'!D164</f>
        <v>1</v>
      </c>
      <c r="G56" s="77">
        <v>1.25</v>
      </c>
      <c r="H56" s="77">
        <f t="shared" si="0"/>
        <v>1.25</v>
      </c>
    </row>
    <row r="57" spans="1:8" x14ac:dyDescent="0.25">
      <c r="A57" s="58"/>
      <c r="B57" s="171"/>
      <c r="C57" s="171"/>
      <c r="D57" s="32"/>
      <c r="E57" s="51"/>
      <c r="F57" s="77"/>
      <c r="G57" s="77"/>
      <c r="H57" s="77"/>
    </row>
    <row r="58" spans="1:8" ht="30" customHeight="1" x14ac:dyDescent="0.25">
      <c r="A58" s="58">
        <v>20</v>
      </c>
      <c r="B58" s="182"/>
      <c r="C58" s="182"/>
      <c r="D58" s="60" t="s">
        <v>159</v>
      </c>
      <c r="E58" s="51">
        <f>'Hitung F1'!J166</f>
        <v>0</v>
      </c>
      <c r="F58" s="77">
        <f>'Hitung F1'!D168</f>
        <v>4</v>
      </c>
      <c r="G58" s="77">
        <v>1.25</v>
      </c>
      <c r="H58" s="77">
        <f t="shared" si="0"/>
        <v>5</v>
      </c>
    </row>
    <row r="59" spans="1:8" x14ac:dyDescent="0.25">
      <c r="A59" s="58"/>
      <c r="B59" s="171"/>
      <c r="C59" s="171"/>
      <c r="D59" s="32"/>
      <c r="E59" s="51"/>
      <c r="F59" s="77"/>
      <c r="G59" s="77"/>
      <c r="H59" s="77"/>
    </row>
    <row r="60" spans="1:8" ht="30" customHeight="1" x14ac:dyDescent="0.25">
      <c r="A60" s="58">
        <v>21</v>
      </c>
      <c r="B60" s="198"/>
      <c r="C60" s="198"/>
      <c r="D60" s="60" t="s">
        <v>160</v>
      </c>
      <c r="E60" s="51">
        <f>'Hitung F1'!J170</f>
        <v>0</v>
      </c>
      <c r="F60" s="77">
        <f>'Hitung F1'!D172</f>
        <v>2.6666666666666665</v>
      </c>
      <c r="G60" s="77">
        <v>1.25</v>
      </c>
      <c r="H60" s="77">
        <f t="shared" si="0"/>
        <v>3.333333333333333</v>
      </c>
    </row>
    <row r="61" spans="1:8" x14ac:dyDescent="0.25">
      <c r="A61" s="58"/>
      <c r="B61" s="171"/>
      <c r="C61" s="171"/>
      <c r="D61" s="51"/>
      <c r="E61" s="51"/>
      <c r="F61" s="77"/>
      <c r="G61" s="77"/>
      <c r="H61" s="77"/>
    </row>
    <row r="62" spans="1:8" ht="73.5" customHeight="1" x14ac:dyDescent="0.25">
      <c r="A62" s="58">
        <v>22</v>
      </c>
      <c r="B62" s="50" t="s">
        <v>161</v>
      </c>
      <c r="C62" s="38"/>
      <c r="D62" s="51" t="s">
        <v>252</v>
      </c>
      <c r="E62" s="51">
        <f>'Hitung F1'!J174</f>
        <v>0</v>
      </c>
      <c r="F62" s="77">
        <f>'Hitung F1'!D177</f>
        <v>4</v>
      </c>
      <c r="G62" s="77">
        <v>1.25</v>
      </c>
      <c r="H62" s="77">
        <f t="shared" si="0"/>
        <v>5</v>
      </c>
    </row>
    <row r="63" spans="1:8" x14ac:dyDescent="0.25">
      <c r="A63" s="58"/>
      <c r="B63" s="171"/>
      <c r="C63" s="171"/>
      <c r="D63" s="51"/>
      <c r="E63" s="51"/>
      <c r="F63" s="77"/>
      <c r="G63" s="77"/>
      <c r="H63" s="77"/>
    </row>
    <row r="64" spans="1:8" ht="86.25" customHeight="1" x14ac:dyDescent="0.25">
      <c r="A64" s="164">
        <v>23</v>
      </c>
      <c r="B64" s="163" t="s">
        <v>27</v>
      </c>
      <c r="C64" s="163"/>
      <c r="D64" s="67" t="s">
        <v>424</v>
      </c>
      <c r="E64" s="51">
        <f>'Hitung F1'!J179</f>
        <v>0</v>
      </c>
      <c r="F64" s="77">
        <f>+'Hitung F1'!D181</f>
        <v>0</v>
      </c>
      <c r="G64" s="77">
        <v>1.25</v>
      </c>
      <c r="H64" s="77">
        <f>+G64*F64</f>
        <v>0</v>
      </c>
    </row>
    <row r="65" spans="1:8" x14ac:dyDescent="0.25">
      <c r="A65" s="164"/>
      <c r="B65" s="171"/>
      <c r="C65" s="171"/>
      <c r="D65" s="51"/>
      <c r="E65" s="51"/>
      <c r="F65" s="77"/>
      <c r="G65" s="77"/>
      <c r="H65" s="77"/>
    </row>
    <row r="66" spans="1:8" ht="172.5" customHeight="1" x14ac:dyDescent="0.25">
      <c r="A66" s="58">
        <v>24</v>
      </c>
      <c r="B66" s="50"/>
      <c r="C66" s="161" t="s">
        <v>162</v>
      </c>
      <c r="D66" s="161"/>
      <c r="E66" s="51">
        <f>'Hitung F1'!J183</f>
        <v>0</v>
      </c>
      <c r="F66" s="77">
        <f>+'Hitung F1'!D185</f>
        <v>2</v>
      </c>
      <c r="G66" s="77">
        <v>1.25</v>
      </c>
      <c r="H66" s="77">
        <f t="shared" si="0"/>
        <v>2.5</v>
      </c>
    </row>
    <row r="67" spans="1:8" ht="30" customHeight="1" x14ac:dyDescent="0.25">
      <c r="A67" s="58"/>
      <c r="B67" s="50"/>
      <c r="C67" s="162"/>
      <c r="D67" s="162"/>
      <c r="E67" s="51"/>
      <c r="F67" s="77"/>
      <c r="G67" s="77"/>
      <c r="H67" s="77"/>
    </row>
    <row r="68" spans="1:8" ht="120" customHeight="1" x14ac:dyDescent="0.25">
      <c r="A68" s="58">
        <v>25</v>
      </c>
      <c r="B68" s="60" t="s">
        <v>154</v>
      </c>
      <c r="C68" s="161" t="s">
        <v>155</v>
      </c>
      <c r="D68" s="161"/>
      <c r="E68" s="51">
        <f>'Hitung F1'!J187</f>
        <v>0</v>
      </c>
      <c r="F68" s="77">
        <f>'Hitung F1'!D192</f>
        <v>0</v>
      </c>
      <c r="G68" s="77">
        <v>1.25</v>
      </c>
      <c r="H68" s="77">
        <f t="shared" si="0"/>
        <v>0</v>
      </c>
    </row>
    <row r="69" spans="1:8" ht="30" customHeight="1" x14ac:dyDescent="0.25">
      <c r="A69" s="58"/>
      <c r="B69" s="50"/>
      <c r="C69" s="162"/>
      <c r="D69" s="162"/>
      <c r="E69" s="51"/>
      <c r="F69" s="77"/>
      <c r="G69" s="77"/>
      <c r="H69" s="77"/>
    </row>
    <row r="70" spans="1:8" ht="126" customHeight="1" x14ac:dyDescent="0.25">
      <c r="A70" s="58">
        <v>26</v>
      </c>
      <c r="B70" s="60" t="s">
        <v>28</v>
      </c>
      <c r="C70" s="161" t="s">
        <v>163</v>
      </c>
      <c r="D70" s="161"/>
      <c r="E70" s="50">
        <f>'Hitung F1'!J194</f>
        <v>0</v>
      </c>
      <c r="F70" s="78">
        <f>'Hitung F1'!D200</f>
        <v>0</v>
      </c>
      <c r="G70" s="77">
        <v>1.25</v>
      </c>
      <c r="H70" s="77">
        <f>+G70*F70</f>
        <v>0</v>
      </c>
    </row>
    <row r="71" spans="1:8" ht="30" customHeight="1" x14ac:dyDescent="0.25">
      <c r="A71" s="164"/>
      <c r="B71" s="164"/>
      <c r="C71" s="164"/>
      <c r="D71" s="164"/>
      <c r="E71" s="51"/>
      <c r="F71" s="77"/>
      <c r="G71" s="77"/>
      <c r="H71" s="77"/>
    </row>
    <row r="72" spans="1:8" ht="66" customHeight="1" x14ac:dyDescent="0.25">
      <c r="A72" s="58">
        <v>27</v>
      </c>
      <c r="B72" s="39" t="s">
        <v>170</v>
      </c>
      <c r="C72" s="248" t="s">
        <v>173</v>
      </c>
      <c r="D72" s="248"/>
      <c r="E72" s="51">
        <f>'Hitung F1'!J202</f>
        <v>0</v>
      </c>
      <c r="F72" s="77">
        <f>'Hitung F1'!D204</f>
        <v>2</v>
      </c>
      <c r="G72" s="77">
        <v>1.25</v>
      </c>
      <c r="H72" s="77">
        <f t="shared" si="0"/>
        <v>2.5</v>
      </c>
    </row>
    <row r="73" spans="1:8" ht="30" customHeight="1" x14ac:dyDescent="0.25">
      <c r="A73" s="164"/>
      <c r="B73" s="164"/>
      <c r="C73" s="164"/>
      <c r="D73" s="164"/>
      <c r="E73" s="51"/>
      <c r="F73" s="77"/>
      <c r="G73" s="77"/>
      <c r="H73" s="77"/>
    </row>
    <row r="74" spans="1:8" ht="180" customHeight="1" x14ac:dyDescent="0.25">
      <c r="A74" s="58">
        <v>28</v>
      </c>
      <c r="B74" s="40" t="s">
        <v>171</v>
      </c>
      <c r="C74" s="170" t="s">
        <v>172</v>
      </c>
      <c r="D74" s="170"/>
      <c r="E74" s="50">
        <f>'Hitung F1'!J206</f>
        <v>0</v>
      </c>
      <c r="F74" s="78">
        <f>'Hitung F1'!D211</f>
        <v>2</v>
      </c>
      <c r="G74" s="77">
        <v>1.25</v>
      </c>
      <c r="H74" s="77">
        <f>G74*F74</f>
        <v>2.5</v>
      </c>
    </row>
    <row r="75" spans="1:8" ht="30" customHeight="1" x14ac:dyDescent="0.25">
      <c r="A75" s="58"/>
      <c r="B75" s="50"/>
      <c r="C75" s="171"/>
      <c r="D75" s="171"/>
      <c r="E75" s="51"/>
      <c r="F75" s="77"/>
      <c r="G75" s="77"/>
      <c r="H75" s="77"/>
    </row>
    <row r="76" spans="1:8" ht="30" customHeight="1" x14ac:dyDescent="0.25">
      <c r="A76" s="58">
        <v>29</v>
      </c>
      <c r="B76" s="60" t="s">
        <v>52</v>
      </c>
      <c r="C76" s="170" t="s">
        <v>53</v>
      </c>
      <c r="D76" s="170"/>
      <c r="E76" s="51">
        <f>'Hitung F1'!J213</f>
        <v>0</v>
      </c>
      <c r="F76" s="77">
        <f>'Hitung F1'!D219</f>
        <v>0</v>
      </c>
      <c r="G76" s="77">
        <v>1.25</v>
      </c>
      <c r="H76" s="77">
        <f t="shared" ref="H76:H96" si="1">+G76*F76</f>
        <v>0</v>
      </c>
    </row>
    <row r="77" spans="1:8" ht="30" customHeight="1" x14ac:dyDescent="0.25">
      <c r="A77" s="65"/>
      <c r="B77" s="50"/>
      <c r="C77" s="171"/>
      <c r="D77" s="171"/>
      <c r="E77" s="65"/>
      <c r="F77" s="78"/>
      <c r="G77" s="77"/>
      <c r="H77" s="77"/>
    </row>
    <row r="78" spans="1:8" ht="99.9" customHeight="1" x14ac:dyDescent="0.25">
      <c r="A78" s="164">
        <v>30</v>
      </c>
      <c r="B78" s="161" t="s">
        <v>54</v>
      </c>
      <c r="C78" s="170" t="s">
        <v>341</v>
      </c>
      <c r="D78" s="170"/>
      <c r="E78" s="51">
        <f>'Hitung F1'!J221</f>
        <v>0</v>
      </c>
      <c r="F78" s="77">
        <f>'Hitung F1'!D227</f>
        <v>0</v>
      </c>
      <c r="G78" s="77">
        <v>1.5</v>
      </c>
      <c r="H78" s="77">
        <f t="shared" si="1"/>
        <v>0</v>
      </c>
    </row>
    <row r="79" spans="1:8" ht="30" customHeight="1" x14ac:dyDescent="0.25">
      <c r="A79" s="164"/>
      <c r="B79" s="161"/>
      <c r="C79" s="164"/>
      <c r="D79" s="164"/>
      <c r="E79" s="51"/>
      <c r="F79" s="77"/>
      <c r="G79" s="77"/>
      <c r="H79" s="77"/>
    </row>
    <row r="80" spans="1:8" ht="30" customHeight="1" x14ac:dyDescent="0.25">
      <c r="A80" s="164"/>
      <c r="B80" s="161"/>
      <c r="C80" s="235" t="s">
        <v>164</v>
      </c>
      <c r="D80" s="235"/>
      <c r="E80" s="51">
        <f>+'Hitung F1'!J229</f>
        <v>0</v>
      </c>
      <c r="F80" s="77">
        <f>+'Hitung F1'!D235</f>
        <v>0</v>
      </c>
      <c r="G80" s="77">
        <v>1</v>
      </c>
      <c r="H80" s="77">
        <f t="shared" si="1"/>
        <v>0</v>
      </c>
    </row>
    <row r="81" spans="1:8" ht="30" customHeight="1" x14ac:dyDescent="0.25">
      <c r="A81" s="164"/>
      <c r="B81" s="164"/>
      <c r="C81" s="164"/>
      <c r="D81" s="164"/>
      <c r="E81" s="51"/>
      <c r="F81" s="77"/>
      <c r="G81" s="77"/>
      <c r="H81" s="77"/>
    </row>
    <row r="82" spans="1:8" ht="30" customHeight="1" x14ac:dyDescent="0.25">
      <c r="A82" s="165">
        <v>31</v>
      </c>
      <c r="B82" s="179" t="s">
        <v>115</v>
      </c>
      <c r="C82" s="234"/>
      <c r="D82" s="234"/>
      <c r="E82" s="51"/>
      <c r="F82" s="77"/>
      <c r="G82" s="77"/>
      <c r="H82" s="77"/>
    </row>
    <row r="83" spans="1:8" ht="60" customHeight="1" x14ac:dyDescent="0.25">
      <c r="A83" s="165"/>
      <c r="B83" s="163" t="s">
        <v>347</v>
      </c>
      <c r="C83" s="163" t="s">
        <v>108</v>
      </c>
      <c r="D83" s="163"/>
      <c r="E83" s="28">
        <f>+'Hitung F1'!J238</f>
        <v>0</v>
      </c>
      <c r="F83" s="77">
        <f>+'Hitung F1'!D240</f>
        <v>0</v>
      </c>
      <c r="G83" s="77">
        <v>2</v>
      </c>
      <c r="H83" s="77">
        <f t="shared" si="1"/>
        <v>0</v>
      </c>
    </row>
    <row r="84" spans="1:8" ht="30" customHeight="1" x14ac:dyDescent="0.25">
      <c r="A84" s="165"/>
      <c r="B84" s="163"/>
      <c r="C84" s="171"/>
      <c r="D84" s="171"/>
      <c r="E84" s="51"/>
      <c r="F84" s="77"/>
      <c r="G84" s="77"/>
      <c r="H84" s="77"/>
    </row>
    <row r="85" spans="1:8" ht="30" customHeight="1" x14ac:dyDescent="0.25">
      <c r="A85" s="164">
        <v>32</v>
      </c>
      <c r="B85" s="162"/>
      <c r="C85" s="163" t="s">
        <v>56</v>
      </c>
      <c r="D85" s="163"/>
      <c r="E85" s="51">
        <f>'Hitung F1'!J242</f>
        <v>0</v>
      </c>
      <c r="F85" s="77">
        <f>'Hitung F1'!D244</f>
        <v>0</v>
      </c>
      <c r="G85" s="77">
        <v>2</v>
      </c>
      <c r="H85" s="77">
        <f t="shared" si="1"/>
        <v>0</v>
      </c>
    </row>
    <row r="86" spans="1:8" ht="30" customHeight="1" x14ac:dyDescent="0.25">
      <c r="A86" s="164"/>
      <c r="B86" s="162"/>
      <c r="C86" s="171"/>
      <c r="D86" s="171"/>
      <c r="E86" s="51"/>
      <c r="F86" s="77"/>
      <c r="G86" s="77"/>
      <c r="H86" s="77"/>
    </row>
    <row r="87" spans="1:8" ht="30" customHeight="1" x14ac:dyDescent="0.25">
      <c r="A87" s="164">
        <v>33</v>
      </c>
      <c r="B87" s="162"/>
      <c r="C87" s="163" t="s">
        <v>58</v>
      </c>
      <c r="D87" s="163"/>
      <c r="E87" s="51">
        <f>'Hitung F1'!J246</f>
        <v>0</v>
      </c>
      <c r="F87" s="77">
        <f>+'Hitung F1'!D248</f>
        <v>0</v>
      </c>
      <c r="G87" s="77">
        <v>2</v>
      </c>
      <c r="H87" s="77">
        <f t="shared" si="1"/>
        <v>0</v>
      </c>
    </row>
    <row r="88" spans="1:8" ht="30" customHeight="1" x14ac:dyDescent="0.25">
      <c r="A88" s="164"/>
      <c r="B88" s="162"/>
      <c r="C88" s="171"/>
      <c r="D88" s="171"/>
      <c r="E88" s="51"/>
      <c r="F88" s="77"/>
      <c r="G88" s="77"/>
      <c r="H88" s="77"/>
    </row>
    <row r="89" spans="1:8" ht="60" customHeight="1" x14ac:dyDescent="0.25">
      <c r="A89" s="164">
        <v>34</v>
      </c>
      <c r="B89" s="162"/>
      <c r="C89" s="170" t="s">
        <v>348</v>
      </c>
      <c r="D89" s="170"/>
      <c r="E89" s="50">
        <f>'Hitung F1'!J250</f>
        <v>0</v>
      </c>
      <c r="F89" s="78">
        <f>'Hitung F1'!D256</f>
        <v>0</v>
      </c>
      <c r="G89" s="77">
        <v>2</v>
      </c>
      <c r="H89" s="77">
        <f>G89*F89</f>
        <v>0</v>
      </c>
    </row>
    <row r="90" spans="1:8" ht="30" customHeight="1" x14ac:dyDescent="0.25">
      <c r="A90" s="164"/>
      <c r="B90" s="162"/>
      <c r="C90" s="171"/>
      <c r="D90" s="171"/>
      <c r="E90" s="51"/>
      <c r="F90" s="77"/>
      <c r="G90" s="77"/>
      <c r="H90" s="77"/>
    </row>
    <row r="91" spans="1:8" ht="30" customHeight="1" x14ac:dyDescent="0.25">
      <c r="A91" s="164">
        <v>35</v>
      </c>
      <c r="B91" s="162"/>
      <c r="C91" s="163" t="s">
        <v>179</v>
      </c>
      <c r="D91" s="163"/>
      <c r="E91" s="50">
        <f>'Hitung F1'!J258</f>
        <v>0</v>
      </c>
      <c r="F91" s="78">
        <f>'Hitung F1'!D264</f>
        <v>0</v>
      </c>
      <c r="G91" s="77">
        <v>2</v>
      </c>
      <c r="H91" s="77">
        <f>G91*F91</f>
        <v>0</v>
      </c>
    </row>
    <row r="92" spans="1:8" ht="30" customHeight="1" x14ac:dyDescent="0.25">
      <c r="A92" s="164"/>
      <c r="B92" s="162"/>
      <c r="C92" s="171"/>
      <c r="D92" s="171"/>
      <c r="E92" s="51"/>
      <c r="F92" s="77"/>
      <c r="G92" s="77"/>
      <c r="H92" s="77"/>
    </row>
    <row r="93" spans="1:8" ht="30" customHeight="1" x14ac:dyDescent="0.25">
      <c r="A93" s="58">
        <v>36</v>
      </c>
      <c r="B93" s="67" t="s">
        <v>13</v>
      </c>
      <c r="C93" s="170" t="s">
        <v>349</v>
      </c>
      <c r="D93" s="170"/>
      <c r="E93" s="50">
        <f>'Hitung F1'!J266</f>
        <v>0</v>
      </c>
      <c r="F93" s="78">
        <f>'Hitung F1'!D272</f>
        <v>0</v>
      </c>
      <c r="G93" s="77">
        <v>2</v>
      </c>
      <c r="H93" s="77">
        <f>G93*F93</f>
        <v>0</v>
      </c>
    </row>
    <row r="94" spans="1:8" ht="30" customHeight="1" x14ac:dyDescent="0.25">
      <c r="A94" s="65"/>
      <c r="B94" s="50"/>
      <c r="C94" s="171"/>
      <c r="D94" s="171"/>
      <c r="E94" s="51"/>
      <c r="F94" s="77"/>
      <c r="G94" s="77"/>
      <c r="H94" s="77"/>
    </row>
    <row r="95" spans="1:8" ht="30" customHeight="1" x14ac:dyDescent="0.25">
      <c r="A95" s="165">
        <v>37</v>
      </c>
      <c r="B95" s="179" t="s">
        <v>116</v>
      </c>
      <c r="C95" s="234"/>
      <c r="D95" s="234"/>
      <c r="E95" s="65"/>
      <c r="F95" s="78"/>
      <c r="G95" s="77"/>
      <c r="H95" s="77"/>
    </row>
    <row r="96" spans="1:8" ht="30" customHeight="1" x14ac:dyDescent="0.25">
      <c r="A96" s="165"/>
      <c r="B96" s="177" t="s">
        <v>109</v>
      </c>
      <c r="C96" s="161" t="s">
        <v>186</v>
      </c>
      <c r="D96" s="161"/>
      <c r="E96" s="51">
        <f>'Hitung F1'!J275</f>
        <v>0</v>
      </c>
      <c r="F96" s="77">
        <f>'Hitung F1'!D281</f>
        <v>0</v>
      </c>
      <c r="G96" s="77">
        <v>1.25</v>
      </c>
      <c r="H96" s="77">
        <f t="shared" si="1"/>
        <v>0</v>
      </c>
    </row>
    <row r="97" spans="1:8" ht="30" customHeight="1" x14ac:dyDescent="0.25">
      <c r="A97" s="165"/>
      <c r="B97" s="177"/>
      <c r="C97" s="171"/>
      <c r="D97" s="171"/>
      <c r="E97" s="51"/>
      <c r="F97" s="80"/>
      <c r="G97" s="80"/>
      <c r="H97" s="80"/>
    </row>
    <row r="98" spans="1:8" ht="30" customHeight="1" x14ac:dyDescent="0.25">
      <c r="A98" s="165"/>
      <c r="B98" s="177"/>
      <c r="C98" s="170" t="s">
        <v>191</v>
      </c>
      <c r="D98" s="170"/>
      <c r="E98" s="51">
        <f>'Hitung F1'!J283</f>
        <v>0</v>
      </c>
      <c r="F98" s="80">
        <f>'Hitung F1'!D289</f>
        <v>0</v>
      </c>
      <c r="G98" s="80">
        <v>1.5</v>
      </c>
      <c r="H98" s="80">
        <f>G98*F98</f>
        <v>0</v>
      </c>
    </row>
    <row r="99" spans="1:8" ht="30" customHeight="1" x14ac:dyDescent="0.25">
      <c r="A99" s="165"/>
      <c r="B99" s="177"/>
      <c r="C99" s="171"/>
      <c r="D99" s="171"/>
      <c r="E99" s="51"/>
      <c r="F99" s="80"/>
      <c r="G99" s="80"/>
      <c r="H99" s="80"/>
    </row>
    <row r="100" spans="1:8" ht="50.1" customHeight="1" x14ac:dyDescent="0.25">
      <c r="A100" s="165"/>
      <c r="B100" s="177"/>
      <c r="C100" s="170" t="s">
        <v>354</v>
      </c>
      <c r="D100" s="161"/>
      <c r="E100" s="51">
        <f>'Hitung F1'!J291</f>
        <v>0</v>
      </c>
      <c r="F100" s="80">
        <f>'Hitung F1'!D297</f>
        <v>0</v>
      </c>
      <c r="G100" s="80">
        <v>1.5</v>
      </c>
      <c r="H100" s="80">
        <f>G100*F100</f>
        <v>0</v>
      </c>
    </row>
    <row r="101" spans="1:8" ht="30" customHeight="1" x14ac:dyDescent="0.25">
      <c r="A101" s="66"/>
      <c r="B101" s="51"/>
      <c r="C101" s="171"/>
      <c r="D101" s="171"/>
      <c r="E101" s="51"/>
      <c r="F101" s="80"/>
      <c r="G101" s="80"/>
      <c r="H101" s="80"/>
    </row>
    <row r="102" spans="1:8" ht="39.9" customHeight="1" x14ac:dyDescent="0.25">
      <c r="A102" s="58">
        <v>38</v>
      </c>
      <c r="B102" s="51" t="s">
        <v>63</v>
      </c>
      <c r="C102" s="170" t="s">
        <v>195</v>
      </c>
      <c r="D102" s="170"/>
      <c r="E102" s="51">
        <f>'Hitung F1'!J299</f>
        <v>0</v>
      </c>
      <c r="F102" s="80">
        <f>'Hitung F1'!D305</f>
        <v>0</v>
      </c>
      <c r="G102" s="80">
        <v>1</v>
      </c>
      <c r="H102" s="80">
        <f>G102*F102</f>
        <v>0</v>
      </c>
    </row>
    <row r="103" spans="1:8" ht="30" customHeight="1" x14ac:dyDescent="0.25">
      <c r="A103" s="65"/>
      <c r="B103" s="50"/>
      <c r="C103" s="171"/>
      <c r="D103" s="171"/>
      <c r="E103" s="51"/>
      <c r="F103" s="80"/>
      <c r="G103" s="80"/>
      <c r="H103" s="80"/>
    </row>
    <row r="104" spans="1:8" ht="30" customHeight="1" x14ac:dyDescent="0.25">
      <c r="A104" s="164">
        <v>39</v>
      </c>
      <c r="B104" s="177" t="s">
        <v>64</v>
      </c>
      <c r="C104" s="170" t="s">
        <v>65</v>
      </c>
      <c r="D104" s="170"/>
      <c r="E104" s="51">
        <f>'Hitung F1'!J307</f>
        <v>0</v>
      </c>
      <c r="F104" s="80">
        <f>'Hitung F1'!D313</f>
        <v>0</v>
      </c>
      <c r="G104" s="80">
        <v>1.25</v>
      </c>
      <c r="H104" s="80">
        <f>G104*F104</f>
        <v>0</v>
      </c>
    </row>
    <row r="105" spans="1:8" ht="30" customHeight="1" x14ac:dyDescent="0.25">
      <c r="A105" s="164"/>
      <c r="B105" s="177"/>
      <c r="C105" s="171"/>
      <c r="D105" s="171"/>
      <c r="E105" s="51"/>
      <c r="F105" s="80"/>
      <c r="G105" s="80"/>
      <c r="H105" s="80"/>
    </row>
    <row r="106" spans="1:8" ht="30" customHeight="1" x14ac:dyDescent="0.25">
      <c r="A106" s="164"/>
      <c r="B106" s="177"/>
      <c r="C106" s="170" t="s">
        <v>66</v>
      </c>
      <c r="D106" s="170"/>
      <c r="E106" s="51">
        <f>'Hitung F1'!J315</f>
        <v>0</v>
      </c>
      <c r="F106" s="80">
        <f>'Hitung F1'!D321</f>
        <v>0</v>
      </c>
      <c r="G106" s="80">
        <v>1.25</v>
      </c>
      <c r="H106" s="80">
        <f>G106*F106</f>
        <v>0</v>
      </c>
    </row>
    <row r="107" spans="1:8" ht="30" customHeight="1" x14ac:dyDescent="0.25">
      <c r="A107" s="58"/>
      <c r="B107" s="51"/>
      <c r="C107" s="171"/>
      <c r="D107" s="171"/>
      <c r="E107" s="51"/>
      <c r="F107" s="80"/>
      <c r="G107" s="80"/>
      <c r="H107" s="80"/>
    </row>
    <row r="108" spans="1:8" ht="30" customHeight="1" x14ac:dyDescent="0.25">
      <c r="A108" s="164">
        <v>40</v>
      </c>
      <c r="B108" s="170" t="s">
        <v>200</v>
      </c>
      <c r="C108" s="170" t="s">
        <v>222</v>
      </c>
      <c r="D108" s="161"/>
      <c r="E108" s="51">
        <f>'Hitung F1'!J323</f>
        <v>0</v>
      </c>
      <c r="F108" s="80">
        <f>'Hitung F1'!D329</f>
        <v>0</v>
      </c>
      <c r="G108" s="80">
        <v>1.25</v>
      </c>
      <c r="H108" s="80">
        <f>G108*F108</f>
        <v>0</v>
      </c>
    </row>
    <row r="109" spans="1:8" ht="30" customHeight="1" x14ac:dyDescent="0.25">
      <c r="A109" s="164"/>
      <c r="B109" s="170"/>
      <c r="C109" s="171"/>
      <c r="D109" s="171"/>
      <c r="E109" s="51"/>
      <c r="F109" s="80"/>
      <c r="G109" s="80"/>
      <c r="H109" s="80"/>
    </row>
    <row r="110" spans="1:8" ht="30" customHeight="1" x14ac:dyDescent="0.25">
      <c r="A110" s="164"/>
      <c r="B110" s="170"/>
      <c r="C110" s="163" t="s">
        <v>206</v>
      </c>
      <c r="D110" s="163"/>
      <c r="E110" s="51">
        <f>'Hitung F1'!J331</f>
        <v>0</v>
      </c>
      <c r="F110" s="80">
        <f>'Hitung F1'!D337</f>
        <v>0</v>
      </c>
      <c r="G110" s="80">
        <v>1.25</v>
      </c>
      <c r="H110" s="80">
        <f>G110*F110</f>
        <v>0</v>
      </c>
    </row>
    <row r="111" spans="1:8" ht="30" customHeight="1" x14ac:dyDescent="0.25">
      <c r="A111" s="164"/>
      <c r="B111" s="164"/>
      <c r="C111" s="164"/>
      <c r="D111" s="164"/>
      <c r="E111" s="51"/>
      <c r="F111" s="80"/>
      <c r="G111" s="80"/>
      <c r="H111" s="80"/>
    </row>
    <row r="112" spans="1:8" ht="90" customHeight="1" x14ac:dyDescent="0.25">
      <c r="A112" s="34">
        <v>41</v>
      </c>
      <c r="B112" s="60" t="s">
        <v>171</v>
      </c>
      <c r="C112" s="170" t="s">
        <v>408</v>
      </c>
      <c r="D112" s="170"/>
      <c r="E112" s="51">
        <f>'Hitung F1'!J339</f>
        <v>0</v>
      </c>
      <c r="F112" s="80">
        <f>'Hitung F1'!D342</f>
        <v>0</v>
      </c>
      <c r="G112" s="80">
        <v>0.625</v>
      </c>
      <c r="H112" s="80">
        <f>G112*F112</f>
        <v>0</v>
      </c>
    </row>
    <row r="113" spans="1:8" ht="30" customHeight="1" x14ac:dyDescent="0.25">
      <c r="A113" s="164"/>
      <c r="B113" s="164"/>
      <c r="C113" s="164"/>
      <c r="D113" s="164"/>
      <c r="E113" s="51"/>
      <c r="F113" s="80"/>
      <c r="G113" s="80"/>
      <c r="H113" s="80"/>
    </row>
    <row r="114" spans="1:8" ht="40.5" customHeight="1" x14ac:dyDescent="0.25">
      <c r="A114" s="34">
        <v>42</v>
      </c>
      <c r="B114" s="60" t="s">
        <v>214</v>
      </c>
      <c r="C114" s="170" t="s">
        <v>215</v>
      </c>
      <c r="D114" s="170"/>
      <c r="E114" s="51">
        <f>'Hitung F1'!J344</f>
        <v>0</v>
      </c>
      <c r="F114" s="80">
        <f>'Hitung F1'!D350</f>
        <v>0</v>
      </c>
      <c r="G114" s="80">
        <v>1.25</v>
      </c>
      <c r="H114" s="80">
        <f>G114*F114</f>
        <v>0</v>
      </c>
    </row>
    <row r="115" spans="1:8" ht="30" customHeight="1" x14ac:dyDescent="0.25">
      <c r="A115" s="65"/>
      <c r="B115" s="50"/>
      <c r="C115" s="171"/>
      <c r="D115" s="171"/>
      <c r="E115" s="51"/>
      <c r="F115" s="80"/>
      <c r="G115" s="80"/>
      <c r="H115" s="80"/>
    </row>
    <row r="116" spans="1:8" ht="117.75" customHeight="1" x14ac:dyDescent="0.25">
      <c r="A116" s="171">
        <v>43</v>
      </c>
      <c r="B116" s="170" t="s">
        <v>221</v>
      </c>
      <c r="C116" s="163" t="s">
        <v>223</v>
      </c>
      <c r="D116" s="163"/>
      <c r="E116" s="51">
        <f>'Hitung F1'!J352</f>
        <v>0</v>
      </c>
      <c r="F116" s="80">
        <f>'Hitung F1'!D358</f>
        <v>0</v>
      </c>
      <c r="G116" s="80">
        <v>1.25</v>
      </c>
      <c r="H116" s="80">
        <f>G116*F116</f>
        <v>0</v>
      </c>
    </row>
    <row r="117" spans="1:8" ht="30" customHeight="1" x14ac:dyDescent="0.25">
      <c r="A117" s="171"/>
      <c r="B117" s="170"/>
      <c r="C117" s="171"/>
      <c r="D117" s="171"/>
      <c r="E117" s="51"/>
      <c r="F117" s="80"/>
      <c r="G117" s="80"/>
      <c r="H117" s="80"/>
    </row>
    <row r="118" spans="1:8" ht="30" customHeight="1" x14ac:dyDescent="0.25">
      <c r="A118" s="171"/>
      <c r="B118" s="170"/>
      <c r="C118" s="163" t="s">
        <v>229</v>
      </c>
      <c r="D118" s="163"/>
      <c r="E118" s="51">
        <f>'Hitung F1'!J360</f>
        <v>0</v>
      </c>
      <c r="F118" s="80">
        <f>'Hitung F1'!D366</f>
        <v>0</v>
      </c>
      <c r="G118" s="80">
        <v>1.25</v>
      </c>
      <c r="H118" s="80">
        <f>G118*F118</f>
        <v>0</v>
      </c>
    </row>
    <row r="119" spans="1:8" ht="30" customHeight="1" x14ac:dyDescent="0.25">
      <c r="A119" s="171"/>
      <c r="B119" s="170"/>
      <c r="C119" s="171"/>
      <c r="D119" s="171"/>
      <c r="E119" s="51"/>
      <c r="F119" s="80"/>
      <c r="G119" s="80"/>
      <c r="H119" s="80"/>
    </row>
    <row r="120" spans="1:8" ht="30" customHeight="1" x14ac:dyDescent="0.25">
      <c r="A120" s="171"/>
      <c r="B120" s="170"/>
      <c r="C120" s="163" t="s">
        <v>235</v>
      </c>
      <c r="D120" s="163"/>
      <c r="E120" s="51">
        <f>'Hitung F1'!J368</f>
        <v>0</v>
      </c>
      <c r="F120" s="80">
        <f>'Hitung F1'!D374</f>
        <v>0</v>
      </c>
      <c r="G120" s="80">
        <v>1.25</v>
      </c>
      <c r="H120" s="80">
        <f>G120*F120</f>
        <v>0</v>
      </c>
    </row>
    <row r="121" spans="1:8" ht="30" customHeight="1" x14ac:dyDescent="0.25">
      <c r="A121" s="171"/>
      <c r="B121" s="171"/>
      <c r="C121" s="171"/>
      <c r="D121" s="171"/>
      <c r="E121" s="51"/>
      <c r="F121" s="80"/>
      <c r="G121" s="80"/>
      <c r="H121" s="80"/>
    </row>
    <row r="122" spans="1:8" ht="90" customHeight="1" x14ac:dyDescent="0.25">
      <c r="A122" s="65">
        <v>44</v>
      </c>
      <c r="B122" s="50" t="s">
        <v>241</v>
      </c>
      <c r="C122" s="163" t="s">
        <v>410</v>
      </c>
      <c r="D122" s="163"/>
      <c r="E122" s="51">
        <f>'Hitung F1'!J376</f>
        <v>0</v>
      </c>
      <c r="F122" s="80">
        <f>'Hitung F1'!D382</f>
        <v>0</v>
      </c>
      <c r="G122" s="80">
        <v>0.625</v>
      </c>
      <c r="H122" s="80">
        <f>G122*F122</f>
        <v>0</v>
      </c>
    </row>
    <row r="123" spans="1:8" ht="30" customHeight="1" x14ac:dyDescent="0.25">
      <c r="A123" s="58"/>
      <c r="B123" s="51"/>
      <c r="C123" s="171"/>
      <c r="D123" s="171"/>
      <c r="E123" s="51"/>
      <c r="F123" s="80"/>
      <c r="G123" s="80"/>
      <c r="H123" s="80"/>
    </row>
    <row r="124" spans="1:8" ht="50.1" customHeight="1" x14ac:dyDescent="0.25">
      <c r="A124" s="58">
        <v>45</v>
      </c>
      <c r="B124" s="67" t="s">
        <v>72</v>
      </c>
      <c r="C124" s="163" t="s">
        <v>73</v>
      </c>
      <c r="D124" s="163"/>
      <c r="E124" s="51">
        <f>'Hitung F1'!J384</f>
        <v>0</v>
      </c>
      <c r="F124" s="80">
        <f>'Hitung F1'!D390</f>
        <v>0</v>
      </c>
      <c r="G124" s="80">
        <v>0.625</v>
      </c>
      <c r="H124" s="80">
        <f>G124*F124</f>
        <v>0</v>
      </c>
    </row>
    <row r="125" spans="1:8" ht="30" customHeight="1" x14ac:dyDescent="0.25">
      <c r="A125" s="58"/>
      <c r="B125" s="51"/>
      <c r="C125" s="171"/>
      <c r="D125" s="171"/>
      <c r="E125" s="51"/>
      <c r="F125" s="80"/>
      <c r="G125" s="80"/>
      <c r="H125" s="80"/>
    </row>
    <row r="126" spans="1:8" ht="30" customHeight="1" x14ac:dyDescent="0.25">
      <c r="A126" s="164">
        <v>46</v>
      </c>
      <c r="B126" s="177" t="s">
        <v>74</v>
      </c>
      <c r="C126" s="163" t="s">
        <v>369</v>
      </c>
      <c r="D126" s="163"/>
      <c r="E126" s="51">
        <f>'Hitung F1'!J392</f>
        <v>0</v>
      </c>
      <c r="F126" s="80">
        <f>'Hitung F1'!D398</f>
        <v>0</v>
      </c>
      <c r="G126" s="80">
        <v>0.625</v>
      </c>
      <c r="H126" s="80">
        <f>G126*F126</f>
        <v>0</v>
      </c>
    </row>
    <row r="127" spans="1:8" ht="30" customHeight="1" x14ac:dyDescent="0.25">
      <c r="A127" s="164"/>
      <c r="B127" s="177"/>
      <c r="C127" s="171"/>
      <c r="D127" s="171"/>
      <c r="E127" s="51"/>
      <c r="F127" s="80"/>
      <c r="G127" s="80"/>
      <c r="H127" s="80"/>
    </row>
    <row r="128" spans="1:8" ht="30" customHeight="1" x14ac:dyDescent="0.25">
      <c r="A128" s="164"/>
      <c r="B128" s="177"/>
      <c r="C128" s="163" t="s">
        <v>75</v>
      </c>
      <c r="D128" s="163"/>
      <c r="E128" s="51">
        <f>'Hitung F1'!J400</f>
        <v>0</v>
      </c>
      <c r="F128" s="80">
        <f>'Hitung F1'!D406</f>
        <v>0</v>
      </c>
      <c r="G128" s="80">
        <v>0.625</v>
      </c>
      <c r="H128" s="80">
        <f>G128*F128</f>
        <v>0</v>
      </c>
    </row>
    <row r="129" spans="1:8" ht="30" customHeight="1" x14ac:dyDescent="0.25">
      <c r="A129" s="66"/>
      <c r="B129" s="51"/>
      <c r="C129" s="171"/>
      <c r="D129" s="171"/>
      <c r="E129" s="51"/>
      <c r="F129" s="80"/>
      <c r="G129" s="80"/>
      <c r="H129" s="80"/>
    </row>
    <row r="130" spans="1:8" ht="30" customHeight="1" x14ac:dyDescent="0.25">
      <c r="A130" s="165">
        <v>47</v>
      </c>
      <c r="B130" s="249" t="s">
        <v>117</v>
      </c>
      <c r="C130" s="250"/>
      <c r="D130" s="250"/>
      <c r="E130" s="51"/>
      <c r="F130" s="80"/>
      <c r="G130" s="80"/>
      <c r="H130" s="80"/>
    </row>
    <row r="131" spans="1:8" ht="150" customHeight="1" x14ac:dyDescent="0.25">
      <c r="A131" s="165"/>
      <c r="B131" s="67" t="s">
        <v>110</v>
      </c>
      <c r="C131" s="170" t="s">
        <v>375</v>
      </c>
      <c r="D131" s="170"/>
      <c r="E131" s="51">
        <f>'Hitung F1'!J409</f>
        <v>0</v>
      </c>
      <c r="F131" s="80">
        <f>'Hitung F1'!D415</f>
        <v>0</v>
      </c>
      <c r="G131" s="80">
        <v>1.5</v>
      </c>
      <c r="H131" s="80">
        <f>G131*F131</f>
        <v>0</v>
      </c>
    </row>
    <row r="132" spans="1:8" ht="30" customHeight="1" x14ac:dyDescent="0.25">
      <c r="A132" s="58"/>
      <c r="B132" s="51"/>
      <c r="C132" s="171"/>
      <c r="D132" s="171"/>
      <c r="E132" s="51"/>
      <c r="F132" s="80"/>
      <c r="G132" s="80"/>
      <c r="H132" s="80"/>
    </row>
    <row r="133" spans="1:8" ht="150" customHeight="1" x14ac:dyDescent="0.25">
      <c r="A133" s="181">
        <v>48</v>
      </c>
      <c r="B133" s="67" t="s">
        <v>81</v>
      </c>
      <c r="C133" s="170" t="s">
        <v>242</v>
      </c>
      <c r="D133" s="170"/>
      <c r="E133" s="51">
        <f>'Hitung F1'!J417</f>
        <v>0</v>
      </c>
      <c r="F133" s="80">
        <f>'Hitung F1'!D421</f>
        <v>2</v>
      </c>
      <c r="G133" s="80">
        <v>1.25</v>
      </c>
      <c r="H133" s="80">
        <f>G133*F133</f>
        <v>2.5</v>
      </c>
    </row>
    <row r="134" spans="1:8" ht="30" customHeight="1" x14ac:dyDescent="0.25">
      <c r="A134" s="181"/>
      <c r="B134" s="67"/>
      <c r="C134" s="171"/>
      <c r="D134" s="171"/>
      <c r="E134" s="51"/>
      <c r="F134" s="80"/>
      <c r="G134" s="80"/>
      <c r="H134" s="80"/>
    </row>
    <row r="135" spans="1:8" ht="60" customHeight="1" x14ac:dyDescent="0.25">
      <c r="A135" s="66">
        <v>49</v>
      </c>
      <c r="B135" s="66"/>
      <c r="C135" s="170" t="s">
        <v>85</v>
      </c>
      <c r="D135" s="161"/>
      <c r="E135" s="28"/>
      <c r="F135" s="80"/>
      <c r="G135" s="80">
        <v>0.625</v>
      </c>
      <c r="H135" s="80"/>
    </row>
    <row r="136" spans="1:8" ht="30" customHeight="1" x14ac:dyDescent="0.25">
      <c r="A136" s="66"/>
      <c r="B136" s="51"/>
      <c r="C136" s="171"/>
      <c r="D136" s="171"/>
      <c r="E136" s="51"/>
      <c r="F136" s="80"/>
      <c r="G136" s="80"/>
      <c r="H136" s="80"/>
    </row>
    <row r="137" spans="1:8" ht="30" customHeight="1" x14ac:dyDescent="0.25">
      <c r="A137" s="165">
        <v>50</v>
      </c>
      <c r="B137" s="179" t="s">
        <v>428</v>
      </c>
      <c r="C137" s="234"/>
      <c r="D137" s="234"/>
      <c r="E137" s="51"/>
      <c r="F137" s="80"/>
      <c r="G137" s="80"/>
      <c r="H137" s="80"/>
    </row>
    <row r="138" spans="1:8" ht="120" customHeight="1" x14ac:dyDescent="0.25">
      <c r="A138" s="165"/>
      <c r="B138" s="67" t="s">
        <v>111</v>
      </c>
      <c r="C138" s="170" t="s">
        <v>381</v>
      </c>
      <c r="D138" s="170"/>
      <c r="E138" s="51">
        <f>'Hitung F1'!J428</f>
        <v>0</v>
      </c>
      <c r="F138" s="80">
        <f>'Hitung F1'!D434</f>
        <v>0</v>
      </c>
      <c r="G138" s="80">
        <v>1.25</v>
      </c>
      <c r="H138" s="80">
        <f>G138*F138</f>
        <v>0</v>
      </c>
    </row>
    <row r="139" spans="1:8" ht="30" customHeight="1" x14ac:dyDescent="0.25">
      <c r="A139" s="165"/>
      <c r="B139" s="51"/>
      <c r="C139" s="171"/>
      <c r="D139" s="171"/>
      <c r="E139" s="51"/>
      <c r="F139" s="80"/>
      <c r="G139" s="80"/>
      <c r="H139" s="80"/>
    </row>
    <row r="140" spans="1:8" ht="69.900000000000006" customHeight="1" x14ac:dyDescent="0.25">
      <c r="A140" s="165"/>
      <c r="B140" s="67" t="s">
        <v>87</v>
      </c>
      <c r="C140" s="170" t="s">
        <v>88</v>
      </c>
      <c r="D140" s="170"/>
      <c r="E140" s="51">
        <f>'Hitung F1'!J436</f>
        <v>0</v>
      </c>
      <c r="F140" s="80">
        <f>'Hitung F1'!D438</f>
        <v>0</v>
      </c>
      <c r="G140" s="80">
        <v>1.25</v>
      </c>
      <c r="H140" s="80">
        <f>G140*F140</f>
        <v>0</v>
      </c>
    </row>
    <row r="141" spans="1:8" ht="30" customHeight="1" x14ac:dyDescent="0.25">
      <c r="A141" s="65"/>
      <c r="B141" s="50"/>
      <c r="C141" s="171"/>
      <c r="D141" s="171"/>
      <c r="E141" s="51"/>
      <c r="F141" s="80"/>
      <c r="G141" s="80"/>
      <c r="H141" s="80"/>
    </row>
    <row r="142" spans="1:8" ht="30" customHeight="1" x14ac:dyDescent="0.25">
      <c r="A142" s="165">
        <v>51</v>
      </c>
      <c r="B142" s="179" t="s">
        <v>118</v>
      </c>
      <c r="C142" s="234"/>
      <c r="D142" s="234"/>
      <c r="E142" s="51"/>
      <c r="F142" s="80"/>
      <c r="G142" s="80"/>
      <c r="H142" s="80"/>
    </row>
    <row r="143" spans="1:8" ht="90" customHeight="1" x14ac:dyDescent="0.25">
      <c r="A143" s="165"/>
      <c r="B143" s="163" t="s">
        <v>243</v>
      </c>
      <c r="C143" s="177" t="s">
        <v>387</v>
      </c>
      <c r="D143" s="177"/>
      <c r="E143" s="51">
        <f>'Hitung F1'!J441</f>
        <v>0</v>
      </c>
      <c r="F143" s="80">
        <f>'Hitung F1'!D447</f>
        <v>0</v>
      </c>
      <c r="G143" s="80">
        <v>2</v>
      </c>
      <c r="H143" s="80">
        <f>G143*F143</f>
        <v>0</v>
      </c>
    </row>
    <row r="144" spans="1:8" ht="30" customHeight="1" x14ac:dyDescent="0.25">
      <c r="A144" s="165"/>
      <c r="B144" s="163"/>
      <c r="C144" s="171"/>
      <c r="D144" s="171"/>
      <c r="E144" s="51"/>
      <c r="F144" s="80"/>
      <c r="G144" s="80"/>
      <c r="H144" s="80"/>
    </row>
    <row r="145" spans="1:8" ht="30" customHeight="1" x14ac:dyDescent="0.25">
      <c r="A145" s="164">
        <v>52</v>
      </c>
      <c r="B145" s="161"/>
      <c r="C145" s="170" t="s">
        <v>99</v>
      </c>
      <c r="D145" s="170"/>
      <c r="E145" s="51">
        <f>'Hitung F1'!J449</f>
        <v>0</v>
      </c>
      <c r="F145" s="80">
        <f>'Hitung F1'!D451</f>
        <v>2</v>
      </c>
      <c r="G145" s="80">
        <v>0.625</v>
      </c>
      <c r="H145" s="80">
        <f>G145*F145</f>
        <v>1.25</v>
      </c>
    </row>
    <row r="146" spans="1:8" ht="30" customHeight="1" x14ac:dyDescent="0.25">
      <c r="A146" s="164"/>
      <c r="B146" s="161"/>
      <c r="C146" s="171"/>
      <c r="D146" s="171"/>
      <c r="E146" s="51"/>
      <c r="F146" s="80"/>
      <c r="G146" s="80"/>
      <c r="H146" s="80"/>
    </row>
    <row r="147" spans="1:8" ht="96.9" customHeight="1" x14ac:dyDescent="0.25">
      <c r="A147" s="164">
        <v>53</v>
      </c>
      <c r="B147" s="50" t="s">
        <v>119</v>
      </c>
      <c r="C147" s="170" t="s">
        <v>245</v>
      </c>
      <c r="D147" s="161"/>
      <c r="E147" s="51">
        <f>'Hitung F1'!J449</f>
        <v>0</v>
      </c>
      <c r="F147" s="80">
        <f>'Hitung F1'!D451</f>
        <v>2</v>
      </c>
      <c r="G147" s="80">
        <v>0.625</v>
      </c>
      <c r="H147" s="80">
        <f>G147*F147</f>
        <v>1.25</v>
      </c>
    </row>
    <row r="148" spans="1:8" ht="30" customHeight="1" x14ac:dyDescent="0.25">
      <c r="A148" s="164"/>
      <c r="B148" s="50"/>
      <c r="C148" s="171"/>
      <c r="D148" s="171"/>
      <c r="E148" s="51"/>
      <c r="F148" s="80"/>
      <c r="G148" s="80"/>
      <c r="H148" s="80"/>
    </row>
    <row r="149" spans="1:8" ht="30" customHeight="1" x14ac:dyDescent="0.25">
      <c r="A149" s="164">
        <v>54</v>
      </c>
      <c r="B149" s="163" t="s">
        <v>121</v>
      </c>
      <c r="C149" s="170" t="s">
        <v>107</v>
      </c>
      <c r="D149" s="170"/>
      <c r="E149" s="51">
        <f>'Hitung F1'!J460</f>
        <v>0</v>
      </c>
      <c r="F149" s="80">
        <f>'Hitung F1'!D462</f>
        <v>0</v>
      </c>
      <c r="G149" s="80">
        <v>0.625</v>
      </c>
      <c r="H149" s="80">
        <f>G149*F149</f>
        <v>0</v>
      </c>
    </row>
    <row r="150" spans="1:8" ht="30" customHeight="1" x14ac:dyDescent="0.25">
      <c r="A150" s="164"/>
      <c r="B150" s="163"/>
      <c r="C150" s="171"/>
      <c r="D150" s="171"/>
      <c r="E150" s="51"/>
      <c r="F150" s="80"/>
      <c r="G150" s="80"/>
      <c r="H150" s="80"/>
    </row>
    <row r="151" spans="1:8" ht="30" customHeight="1" x14ac:dyDescent="0.25">
      <c r="A151" s="164">
        <v>55</v>
      </c>
      <c r="B151" s="163" t="s">
        <v>121</v>
      </c>
      <c r="C151" s="170" t="s">
        <v>90</v>
      </c>
      <c r="D151" s="170"/>
      <c r="E151" s="51">
        <f>'Hitung F1'!J464</f>
        <v>0</v>
      </c>
      <c r="F151" s="80">
        <f>'Hitung F1'!D466</f>
        <v>1</v>
      </c>
      <c r="G151" s="80">
        <v>0.625</v>
      </c>
      <c r="H151" s="80">
        <f>G151*F151</f>
        <v>0.625</v>
      </c>
    </row>
    <row r="152" spans="1:8" ht="30" customHeight="1" x14ac:dyDescent="0.25">
      <c r="A152" s="164"/>
      <c r="B152" s="163"/>
      <c r="C152" s="171"/>
      <c r="D152" s="171"/>
      <c r="E152" s="51"/>
      <c r="F152" s="80"/>
      <c r="G152" s="80"/>
      <c r="H152" s="80"/>
    </row>
    <row r="153" spans="1:8" ht="30" customHeight="1" x14ac:dyDescent="0.25">
      <c r="A153" s="164">
        <v>56</v>
      </c>
      <c r="B153" s="163" t="s">
        <v>120</v>
      </c>
      <c r="C153" s="170" t="s">
        <v>92</v>
      </c>
      <c r="D153" s="170"/>
      <c r="E153" s="51">
        <f>'Hitung F1'!J468</f>
        <v>0</v>
      </c>
      <c r="F153" s="80">
        <f>'Hitung F1'!D470</f>
        <v>0</v>
      </c>
      <c r="G153" s="80">
        <v>0.625</v>
      </c>
      <c r="H153" s="80">
        <f>G153*F153</f>
        <v>0</v>
      </c>
    </row>
    <row r="154" spans="1:8" ht="30" customHeight="1" x14ac:dyDescent="0.25">
      <c r="A154" s="164"/>
      <c r="B154" s="163"/>
      <c r="C154" s="171"/>
      <c r="D154" s="171"/>
      <c r="E154" s="51"/>
      <c r="F154" s="80"/>
      <c r="G154" s="80"/>
      <c r="H154" s="80"/>
    </row>
    <row r="155" spans="1:8" ht="99.9" customHeight="1" x14ac:dyDescent="0.25">
      <c r="A155" s="58">
        <v>57</v>
      </c>
      <c r="B155" s="66"/>
      <c r="C155" s="163" t="s">
        <v>246</v>
      </c>
      <c r="D155" s="163"/>
      <c r="E155" s="51">
        <f>'Hitung F1'!J472</f>
        <v>0</v>
      </c>
      <c r="F155" s="80">
        <f>'Hitung F1'!D478</f>
        <v>0</v>
      </c>
      <c r="G155" s="80">
        <v>1.5</v>
      </c>
      <c r="H155" s="80">
        <f>G155*F155</f>
        <v>0</v>
      </c>
    </row>
    <row r="156" spans="1:8" ht="30" customHeight="1" x14ac:dyDescent="0.25">
      <c r="A156" s="164"/>
      <c r="B156" s="164"/>
      <c r="C156" s="164"/>
      <c r="D156" s="164"/>
      <c r="E156" s="51"/>
      <c r="F156" s="80"/>
      <c r="G156" s="80"/>
      <c r="H156" s="80"/>
    </row>
    <row r="157" spans="1:8" ht="30" customHeight="1" x14ac:dyDescent="0.25">
      <c r="A157" s="58">
        <v>58</v>
      </c>
      <c r="B157" s="66"/>
      <c r="C157" s="170" t="s">
        <v>247</v>
      </c>
      <c r="D157" s="170"/>
      <c r="E157" s="51">
        <f>'Hitung F1'!J480</f>
        <v>0</v>
      </c>
      <c r="F157" s="80">
        <f>'Hitung F1'!D482</f>
        <v>4</v>
      </c>
      <c r="G157" s="80">
        <v>0.625</v>
      </c>
      <c r="H157" s="80">
        <f>G157*F157</f>
        <v>2.5</v>
      </c>
    </row>
    <row r="158" spans="1:8" ht="30" customHeight="1" x14ac:dyDescent="0.25">
      <c r="A158" s="164"/>
      <c r="B158" s="164"/>
      <c r="C158" s="164"/>
      <c r="D158" s="164"/>
      <c r="E158" s="51"/>
      <c r="F158" s="80"/>
      <c r="G158" s="80"/>
      <c r="H158" s="80"/>
    </row>
    <row r="159" spans="1:8" ht="30" customHeight="1" x14ac:dyDescent="0.25">
      <c r="A159" s="58">
        <v>59</v>
      </c>
      <c r="B159" s="68"/>
      <c r="C159" s="170" t="s">
        <v>248</v>
      </c>
      <c r="D159" s="170"/>
      <c r="E159" s="51">
        <f>'Hitung F1'!J484</f>
        <v>0</v>
      </c>
      <c r="F159" s="80">
        <f>'Hitung F1'!D486</f>
        <v>0</v>
      </c>
      <c r="G159" s="80">
        <v>0.625</v>
      </c>
      <c r="H159" s="80">
        <f>G159*F159</f>
        <v>0</v>
      </c>
    </row>
    <row r="160" spans="1:8" ht="30" customHeight="1" x14ac:dyDescent="0.25">
      <c r="A160" s="164"/>
      <c r="B160" s="164"/>
      <c r="C160" s="164"/>
      <c r="D160" s="164"/>
      <c r="E160" s="51"/>
      <c r="F160" s="80"/>
      <c r="G160" s="80"/>
      <c r="H160" s="80"/>
    </row>
    <row r="161" spans="1:8" ht="126" customHeight="1" x14ac:dyDescent="0.25">
      <c r="A161" s="58">
        <v>60</v>
      </c>
      <c r="B161" s="66"/>
      <c r="C161" s="170" t="s">
        <v>429</v>
      </c>
      <c r="D161" s="170"/>
      <c r="E161" s="51">
        <f>+'Hitung F1'!J488</f>
        <v>0</v>
      </c>
      <c r="F161" s="80">
        <f>'Hitung F1'!D497</f>
        <v>0</v>
      </c>
      <c r="G161" s="80">
        <v>0.625</v>
      </c>
      <c r="H161" s="80">
        <f>G161*F161</f>
        <v>0</v>
      </c>
    </row>
    <row r="162" spans="1:8" ht="30" customHeight="1" x14ac:dyDescent="0.25">
      <c r="A162" s="162"/>
      <c r="B162" s="162"/>
      <c r="C162" s="162"/>
      <c r="D162" s="162"/>
      <c r="E162" s="51"/>
      <c r="F162" s="80"/>
      <c r="G162" s="80"/>
      <c r="H162" s="80"/>
    </row>
    <row r="163" spans="1:8" ht="120" customHeight="1" x14ac:dyDescent="0.25">
      <c r="A163" s="58">
        <v>61</v>
      </c>
      <c r="B163" s="67"/>
      <c r="C163" s="170" t="s">
        <v>269</v>
      </c>
      <c r="D163" s="170"/>
      <c r="E163" s="51">
        <f>'Hitung F1'!J499</f>
        <v>0</v>
      </c>
      <c r="F163" s="80">
        <f>'Hitung F1'!D504</f>
        <v>0</v>
      </c>
      <c r="G163" s="80">
        <v>0.625</v>
      </c>
      <c r="H163" s="80">
        <f>G163*F163</f>
        <v>0</v>
      </c>
    </row>
    <row r="164" spans="1:8" ht="30" customHeight="1" x14ac:dyDescent="0.25">
      <c r="A164" s="58"/>
      <c r="B164" s="51"/>
      <c r="C164" s="171"/>
      <c r="D164" s="171"/>
      <c r="E164" s="51"/>
      <c r="F164" s="80"/>
      <c r="G164" s="80"/>
      <c r="H164" s="80"/>
    </row>
    <row r="165" spans="1:8" ht="30" customHeight="1" x14ac:dyDescent="0.25">
      <c r="A165" s="233">
        <v>62</v>
      </c>
      <c r="B165" s="179" t="s">
        <v>35</v>
      </c>
      <c r="C165" s="234"/>
      <c r="D165" s="234"/>
      <c r="E165" s="51"/>
      <c r="F165" s="80"/>
      <c r="G165" s="80"/>
      <c r="H165" s="80"/>
    </row>
    <row r="166" spans="1:8" ht="45" customHeight="1" x14ac:dyDescent="0.25">
      <c r="A166" s="233"/>
      <c r="B166" s="66"/>
      <c r="C166" s="170" t="s">
        <v>249</v>
      </c>
      <c r="D166" s="161"/>
      <c r="E166" s="51">
        <f>+'Hitung F1'!J506</f>
        <v>0</v>
      </c>
      <c r="F166" s="80">
        <f>+'Hitung F1'!D512</f>
        <v>0</v>
      </c>
      <c r="G166" s="80">
        <v>3.75</v>
      </c>
      <c r="H166" s="80">
        <f>G166*F166</f>
        <v>0</v>
      </c>
    </row>
    <row r="167" spans="1:8" ht="30" customHeight="1" x14ac:dyDescent="0.25">
      <c r="A167" s="66"/>
      <c r="B167" s="51"/>
      <c r="C167" s="171"/>
      <c r="D167" s="171"/>
      <c r="E167" s="51"/>
      <c r="F167" s="80"/>
      <c r="G167" s="80"/>
      <c r="H167" s="80"/>
    </row>
    <row r="168" spans="1:8" ht="30" customHeight="1" x14ac:dyDescent="0.25">
      <c r="A168" s="165">
        <v>63</v>
      </c>
      <c r="B168" s="179" t="s">
        <v>33</v>
      </c>
      <c r="C168" s="234"/>
      <c r="D168" s="234"/>
      <c r="E168" s="51"/>
      <c r="F168" s="80"/>
      <c r="G168" s="80"/>
      <c r="H168" s="80"/>
    </row>
    <row r="169" spans="1:8" ht="30" customHeight="1" x14ac:dyDescent="0.25">
      <c r="A169" s="165"/>
      <c r="B169" s="65"/>
      <c r="C169" s="170" t="s">
        <v>18</v>
      </c>
      <c r="D169" s="170"/>
      <c r="E169" s="51">
        <f>'Hitung F1'!J515</f>
        <v>0</v>
      </c>
      <c r="F169" s="80">
        <f>'Hitung F1'!D521</f>
        <v>0</v>
      </c>
      <c r="G169" s="80">
        <v>3.75</v>
      </c>
      <c r="H169" s="80">
        <f>G169*F169</f>
        <v>0</v>
      </c>
    </row>
    <row r="170" spans="1:8" ht="30" customHeight="1" x14ac:dyDescent="0.25">
      <c r="A170" s="66"/>
      <c r="B170" s="51"/>
      <c r="C170" s="171"/>
      <c r="D170" s="171"/>
      <c r="E170" s="51"/>
      <c r="F170" s="80"/>
      <c r="G170" s="80"/>
      <c r="H170" s="80"/>
    </row>
    <row r="171" spans="1:8" ht="30" customHeight="1" x14ac:dyDescent="0.25">
      <c r="A171" s="165">
        <v>64</v>
      </c>
      <c r="B171" s="179" t="s">
        <v>32</v>
      </c>
      <c r="C171" s="234"/>
      <c r="D171" s="234"/>
      <c r="E171" s="51"/>
      <c r="F171" s="80"/>
      <c r="G171" s="80"/>
      <c r="H171" s="80"/>
    </row>
    <row r="172" spans="1:8" ht="30" customHeight="1" x14ac:dyDescent="0.25">
      <c r="A172" s="165"/>
      <c r="B172" s="66"/>
      <c r="C172" s="170" t="s">
        <v>9</v>
      </c>
      <c r="D172" s="170"/>
      <c r="E172" s="51">
        <f>'Hitung F1'!J524</f>
        <v>0</v>
      </c>
      <c r="F172" s="80">
        <f>'Hitung F1'!D530</f>
        <v>0</v>
      </c>
      <c r="G172" s="80">
        <v>3.75</v>
      </c>
      <c r="H172" s="80">
        <f>G172*F172</f>
        <v>0</v>
      </c>
    </row>
    <row r="173" spans="1:8" ht="30" customHeight="1" x14ac:dyDescent="0.25">
      <c r="A173" s="58"/>
      <c r="B173" s="66"/>
      <c r="C173" s="171"/>
      <c r="D173" s="171"/>
      <c r="E173" s="51"/>
      <c r="F173" s="80"/>
      <c r="G173" s="80"/>
      <c r="H173" s="80"/>
    </row>
    <row r="174" spans="1:8" ht="30" customHeight="1" x14ac:dyDescent="0.25">
      <c r="A174" s="165">
        <v>65</v>
      </c>
      <c r="B174" s="179" t="s">
        <v>31</v>
      </c>
      <c r="C174" s="234"/>
      <c r="D174" s="234"/>
      <c r="E174" s="51"/>
      <c r="F174" s="80"/>
      <c r="G174" s="80"/>
      <c r="H174" s="80"/>
    </row>
    <row r="175" spans="1:8" ht="30" customHeight="1" x14ac:dyDescent="0.25">
      <c r="A175" s="165"/>
      <c r="B175" s="66"/>
      <c r="C175" s="170" t="s">
        <v>11</v>
      </c>
      <c r="D175" s="170"/>
      <c r="E175" s="51">
        <f>'Hitung F1'!J533</f>
        <v>0</v>
      </c>
      <c r="F175" s="80">
        <f>'Hitung F1'!D539</f>
        <v>0</v>
      </c>
      <c r="G175" s="80">
        <v>3.75</v>
      </c>
      <c r="H175" s="80">
        <f>G175*F175</f>
        <v>0</v>
      </c>
    </row>
  </sheetData>
  <sheetProtection algorithmName="SHA-512" hashValue="PI8GPTSXxaBtODv1yO2ocSF/Ar9XB7jouyHIyvUshm6WluQCygzu4vHM0kD3uDQS2/SWeAeuU/KfzapLkb09+A==" saltValue="dE6q9DRTuS7IqBZaMH50vg==" spinCount="100000" sheet="1" objects="1" scenarios="1"/>
  <dataConsolidate/>
  <mergeCells count="215">
    <mergeCell ref="C155:D155"/>
    <mergeCell ref="C154:D154"/>
    <mergeCell ref="A171:A172"/>
    <mergeCell ref="B171:D171"/>
    <mergeCell ref="C172:D172"/>
    <mergeCell ref="A174:A175"/>
    <mergeCell ref="B174:D174"/>
    <mergeCell ref="C175:D175"/>
    <mergeCell ref="A165:A166"/>
    <mergeCell ref="B165:D165"/>
    <mergeCell ref="C166:D166"/>
    <mergeCell ref="A168:A169"/>
    <mergeCell ref="B168:D168"/>
    <mergeCell ref="C169:D169"/>
    <mergeCell ref="C164:D164"/>
    <mergeCell ref="C167:D167"/>
    <mergeCell ref="C173:D173"/>
    <mergeCell ref="C161:D161"/>
    <mergeCell ref="A162:D162"/>
    <mergeCell ref="C163:D163"/>
    <mergeCell ref="C170:D170"/>
    <mergeCell ref="C149:D149"/>
    <mergeCell ref="A151:A152"/>
    <mergeCell ref="B151:B152"/>
    <mergeCell ref="C151:D151"/>
    <mergeCell ref="A142:A144"/>
    <mergeCell ref="B142:D142"/>
    <mergeCell ref="B143:B144"/>
    <mergeCell ref="C143:D143"/>
    <mergeCell ref="A145:A146"/>
    <mergeCell ref="B145:B146"/>
    <mergeCell ref="C145:D145"/>
    <mergeCell ref="C152:D152"/>
    <mergeCell ref="C126:D126"/>
    <mergeCell ref="C128:D128"/>
    <mergeCell ref="A130:A131"/>
    <mergeCell ref="B130:D130"/>
    <mergeCell ref="C131:D131"/>
    <mergeCell ref="A121:D121"/>
    <mergeCell ref="C122:D122"/>
    <mergeCell ref="C124:D124"/>
    <mergeCell ref="A133:A134"/>
    <mergeCell ref="C133:D133"/>
    <mergeCell ref="C132:D132"/>
    <mergeCell ref="C134:D134"/>
    <mergeCell ref="C102:D102"/>
    <mergeCell ref="A104:A106"/>
    <mergeCell ref="B104:B106"/>
    <mergeCell ref="C104:D104"/>
    <mergeCell ref="C106:D106"/>
    <mergeCell ref="A95:A100"/>
    <mergeCell ref="B95:D95"/>
    <mergeCell ref="B96:B100"/>
    <mergeCell ref="C96:D96"/>
    <mergeCell ref="C98:D98"/>
    <mergeCell ref="C100:D100"/>
    <mergeCell ref="C99:D99"/>
    <mergeCell ref="C101:D101"/>
    <mergeCell ref="C103:D103"/>
    <mergeCell ref="C105:D105"/>
    <mergeCell ref="B91:B92"/>
    <mergeCell ref="C91:D91"/>
    <mergeCell ref="C93:D93"/>
    <mergeCell ref="A87:A88"/>
    <mergeCell ref="B87:B88"/>
    <mergeCell ref="C87:D87"/>
    <mergeCell ref="A89:A90"/>
    <mergeCell ref="B89:B90"/>
    <mergeCell ref="C89:D89"/>
    <mergeCell ref="A73:D73"/>
    <mergeCell ref="C74:D74"/>
    <mergeCell ref="C66:D66"/>
    <mergeCell ref="C68:D68"/>
    <mergeCell ref="C70:D70"/>
    <mergeCell ref="B63:C63"/>
    <mergeCell ref="A64:A65"/>
    <mergeCell ref="B64:C64"/>
    <mergeCell ref="B65:C65"/>
    <mergeCell ref="C67:D67"/>
    <mergeCell ref="C69:D69"/>
    <mergeCell ref="B60:C60"/>
    <mergeCell ref="B61:C61"/>
    <mergeCell ref="B56:C56"/>
    <mergeCell ref="B58:C58"/>
    <mergeCell ref="B51:C51"/>
    <mergeCell ref="B52:C52"/>
    <mergeCell ref="B54:C54"/>
    <mergeCell ref="A71:D71"/>
    <mergeCell ref="C72:D72"/>
    <mergeCell ref="B53:C53"/>
    <mergeCell ref="B55:C55"/>
    <mergeCell ref="B57:C57"/>
    <mergeCell ref="B59:C59"/>
    <mergeCell ref="A46:A48"/>
    <mergeCell ref="B46:B48"/>
    <mergeCell ref="C46:D46"/>
    <mergeCell ref="C48:D48"/>
    <mergeCell ref="A49:A50"/>
    <mergeCell ref="B49:D49"/>
    <mergeCell ref="B50:C50"/>
    <mergeCell ref="B43:C43"/>
    <mergeCell ref="C44:D44"/>
    <mergeCell ref="A39:A40"/>
    <mergeCell ref="B39:D39"/>
    <mergeCell ref="C40:D40"/>
    <mergeCell ref="B42:C42"/>
    <mergeCell ref="C33:D33"/>
    <mergeCell ref="C35:D35"/>
    <mergeCell ref="C37:D37"/>
    <mergeCell ref="A27:A29"/>
    <mergeCell ref="C27:D27"/>
    <mergeCell ref="C29:D29"/>
    <mergeCell ref="C31:D31"/>
    <mergeCell ref="A7:C7"/>
    <mergeCell ref="C10:D10"/>
    <mergeCell ref="C11:D11"/>
    <mergeCell ref="J10:K10"/>
    <mergeCell ref="C17:D17"/>
    <mergeCell ref="C12:D12"/>
    <mergeCell ref="C14:D14"/>
    <mergeCell ref="C21:D21"/>
    <mergeCell ref="A22:A25"/>
    <mergeCell ref="B22:D22"/>
    <mergeCell ref="C23:D23"/>
    <mergeCell ref="C25:D25"/>
    <mergeCell ref="C18:D18"/>
    <mergeCell ref="C20:D20"/>
    <mergeCell ref="C13:D13"/>
    <mergeCell ref="A15:A16"/>
    <mergeCell ref="B15:D15"/>
    <mergeCell ref="C16:D16"/>
    <mergeCell ref="C24:D24"/>
    <mergeCell ref="J12:J13"/>
    <mergeCell ref="K12:K13"/>
    <mergeCell ref="C26:D26"/>
    <mergeCell ref="C28:D28"/>
    <mergeCell ref="C30:D30"/>
    <mergeCell ref="C32:D32"/>
    <mergeCell ref="C34:D34"/>
    <mergeCell ref="C36:D36"/>
    <mergeCell ref="C38:D38"/>
    <mergeCell ref="C41:D41"/>
    <mergeCell ref="C45:D45"/>
    <mergeCell ref="C75:D75"/>
    <mergeCell ref="C77:D77"/>
    <mergeCell ref="C84:D84"/>
    <mergeCell ref="C86:D86"/>
    <mergeCell ref="C88:D88"/>
    <mergeCell ref="C90:D90"/>
    <mergeCell ref="C92:D92"/>
    <mergeCell ref="C94:D94"/>
    <mergeCell ref="C97:D97"/>
    <mergeCell ref="A81:D81"/>
    <mergeCell ref="A82:A84"/>
    <mergeCell ref="B82:D82"/>
    <mergeCell ref="B83:B84"/>
    <mergeCell ref="C83:D83"/>
    <mergeCell ref="A85:A86"/>
    <mergeCell ref="B85:B86"/>
    <mergeCell ref="C85:D85"/>
    <mergeCell ref="C76:D76"/>
    <mergeCell ref="A78:A80"/>
    <mergeCell ref="B78:B80"/>
    <mergeCell ref="C78:D78"/>
    <mergeCell ref="C79:D79"/>
    <mergeCell ref="C80:D80"/>
    <mergeCell ref="A91:A92"/>
    <mergeCell ref="C107:D107"/>
    <mergeCell ref="C109:D109"/>
    <mergeCell ref="C115:D115"/>
    <mergeCell ref="C117:D117"/>
    <mergeCell ref="C119:D119"/>
    <mergeCell ref="C123:D123"/>
    <mergeCell ref="C125:D125"/>
    <mergeCell ref="C127:D127"/>
    <mergeCell ref="C129:D129"/>
    <mergeCell ref="A113:D113"/>
    <mergeCell ref="C114:D114"/>
    <mergeCell ref="A116:A120"/>
    <mergeCell ref="B116:B120"/>
    <mergeCell ref="C116:D116"/>
    <mergeCell ref="C118:D118"/>
    <mergeCell ref="C120:D120"/>
    <mergeCell ref="A108:A110"/>
    <mergeCell ref="B108:B110"/>
    <mergeCell ref="C108:D108"/>
    <mergeCell ref="C110:D110"/>
    <mergeCell ref="A111:D111"/>
    <mergeCell ref="C112:D112"/>
    <mergeCell ref="A126:A128"/>
    <mergeCell ref="B126:B128"/>
    <mergeCell ref="C136:D136"/>
    <mergeCell ref="C139:D139"/>
    <mergeCell ref="C141:D141"/>
    <mergeCell ref="C144:D144"/>
    <mergeCell ref="C146:D146"/>
    <mergeCell ref="C148:D148"/>
    <mergeCell ref="C150:D150"/>
    <mergeCell ref="C135:D135"/>
    <mergeCell ref="A160:D160"/>
    <mergeCell ref="A156:D156"/>
    <mergeCell ref="C157:D157"/>
    <mergeCell ref="A158:D158"/>
    <mergeCell ref="C159:D159"/>
    <mergeCell ref="A153:A154"/>
    <mergeCell ref="B153:B154"/>
    <mergeCell ref="C153:D153"/>
    <mergeCell ref="A137:A140"/>
    <mergeCell ref="B137:D137"/>
    <mergeCell ref="C138:D138"/>
    <mergeCell ref="C140:D140"/>
    <mergeCell ref="A147:A148"/>
    <mergeCell ref="C147:D147"/>
    <mergeCell ref="A149:A150"/>
    <mergeCell ref="B149:B150"/>
  </mergeCells>
  <dataValidations count="2">
    <dataValidation type="decimal" allowBlank="1" showInputMessage="1" showErrorMessage="1" error="Isi dengan nilai 0 sd 4" sqref="D47" xr:uid="{00000000-0002-0000-0100-000000000000}">
      <formula1>0</formula1>
      <formula2>4</formula2>
    </dataValidation>
    <dataValidation type="decimal" errorStyle="warning" allowBlank="1" showInputMessage="1" showErrorMessage="1" error="Isi dengan nilai 0 sd 4" sqref="D19" xr:uid="{00000000-0002-0000-0100-000001000000}">
      <formula1>0</formula1>
      <formula2>4</formula2>
    </dataValidation>
  </dataValidations>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104</vt:i4>
      </vt:variant>
    </vt:vector>
  </HeadingPairs>
  <TitlesOfParts>
    <vt:vector size="106" baseType="lpstr">
      <vt:lpstr>Hitung F1</vt:lpstr>
      <vt:lpstr>F1</vt:lpstr>
      <vt:lpstr>_NAS</vt:lpstr>
      <vt:lpstr>_PS3</vt:lpstr>
      <vt:lpstr>_RI</vt:lpstr>
      <vt:lpstr>_RL</vt:lpstr>
      <vt:lpstr>_RN</vt:lpstr>
      <vt:lpstr>_RS</vt:lpstr>
      <vt:lpstr>bb</vt:lpstr>
      <vt:lpstr>DOP</vt:lpstr>
      <vt:lpstr>DPD</vt:lpstr>
      <vt:lpstr>DPkMD</vt:lpstr>
      <vt:lpstr>DPU</vt:lpstr>
      <vt:lpstr>DTPS</vt:lpstr>
      <vt:lpstr>GB</vt:lpstr>
      <vt:lpstr>IPK_</vt:lpstr>
      <vt:lpstr>JB</vt:lpstr>
      <vt:lpstr>JP</vt:lpstr>
      <vt:lpstr>Kecukupan_Dosen__DTPS___dosen_tetap_yang_terlibat_dalam_kegiatan_pendidikan_di_PS.</vt:lpstr>
      <vt:lpstr>MB</vt:lpstr>
      <vt:lpstr>MPS</vt:lpstr>
      <vt:lpstr>MS</vt:lpstr>
      <vt:lpstr>MT</vt:lpstr>
      <vt:lpstr>NA_</vt:lpstr>
      <vt:lpstr>NA_61</vt:lpstr>
      <vt:lpstr>NA1_</vt:lpstr>
      <vt:lpstr>NA2_</vt:lpstr>
      <vt:lpstr>NA3_</vt:lpstr>
      <vt:lpstr>NA4_</vt:lpstr>
      <vt:lpstr>NAS_</vt:lpstr>
      <vt:lpstr>NB_</vt:lpstr>
      <vt:lpstr>NB1_</vt:lpstr>
      <vt:lpstr>NB2_</vt:lpstr>
      <vt:lpstr>NB3_</vt:lpstr>
      <vt:lpstr>NC_</vt:lpstr>
      <vt:lpstr>NC1_</vt:lpstr>
      <vt:lpstr>NC2_</vt:lpstr>
      <vt:lpstr>ND_</vt:lpstr>
      <vt:lpstr>NDT</vt:lpstr>
      <vt:lpstr>NI</vt:lpstr>
      <vt:lpstr>NI_</vt:lpstr>
      <vt:lpstr>NI_61</vt:lpstr>
      <vt:lpstr>NII</vt:lpstr>
      <vt:lpstr>NL</vt:lpstr>
      <vt:lpstr>NL_</vt:lpstr>
      <vt:lpstr>NL_61</vt:lpstr>
      <vt:lpstr>NMM</vt:lpstr>
      <vt:lpstr>NN</vt:lpstr>
      <vt:lpstr>NN_</vt:lpstr>
      <vt:lpstr>NN_61</vt:lpstr>
      <vt:lpstr>NNN</vt:lpstr>
      <vt:lpstr>NP</vt:lpstr>
      <vt:lpstr>NPkM</vt:lpstr>
      <vt:lpstr>NRD</vt:lpstr>
      <vt:lpstr>NWW</vt:lpstr>
      <vt:lpstr>'F1'!P_PBS</vt:lpstr>
      <vt:lpstr>P_PBS</vt:lpstr>
      <vt:lpstr>'F1'!P_PDTT</vt:lpstr>
      <vt:lpstr>P_PDTT</vt:lpstr>
      <vt:lpstr>'F1'!P_PGBLK</vt:lpstr>
      <vt:lpstr>P_PGBLK</vt:lpstr>
      <vt:lpstr>P_PMA</vt:lpstr>
      <vt:lpstr>'F1'!P_PS3</vt:lpstr>
      <vt:lpstr>P_PS3</vt:lpstr>
      <vt:lpstr>'F1'!P_PSPP</vt:lpstr>
      <vt:lpstr>P_PSPP</vt:lpstr>
      <vt:lpstr>PBS</vt:lpstr>
      <vt:lpstr>PDTT</vt:lpstr>
      <vt:lpstr>Persentase_jumlah_DTPS_dengan_pendidikan_S3_terhadap_jumlah_DTPS.</vt:lpstr>
      <vt:lpstr>PGLBK</vt:lpstr>
      <vt:lpstr>PJP</vt:lpstr>
      <vt:lpstr>PMA</vt:lpstr>
      <vt:lpstr>PPDM</vt:lpstr>
      <vt:lpstr>PPI</vt:lpstr>
      <vt:lpstr>PPS</vt:lpstr>
      <vt:lpstr>PS3_</vt:lpstr>
      <vt:lpstr>PSPP</vt:lpstr>
      <vt:lpstr>PSPP_</vt:lpstr>
      <vt:lpstr>PTW</vt:lpstr>
      <vt:lpstr>'F1'!PU</vt:lpstr>
      <vt:lpstr>PU</vt:lpstr>
      <vt:lpstr>'F1'!R_MPS</vt:lpstr>
      <vt:lpstr>R_MPS</vt:lpstr>
      <vt:lpstr>Rasio</vt:lpstr>
      <vt:lpstr>RI</vt:lpstr>
      <vt:lpstr>RI_</vt:lpstr>
      <vt:lpstr>RI_53</vt:lpstr>
      <vt:lpstr>RI_61</vt:lpstr>
      <vt:lpstr>RII</vt:lpstr>
      <vt:lpstr>RL</vt:lpstr>
      <vt:lpstr>RL_</vt:lpstr>
      <vt:lpstr>RL_61</vt:lpstr>
      <vt:lpstr>RLL</vt:lpstr>
      <vt:lpstr>RLP</vt:lpstr>
      <vt:lpstr>RN</vt:lpstr>
      <vt:lpstr>RN_</vt:lpstr>
      <vt:lpstr>RN_53</vt:lpstr>
      <vt:lpstr>RN_61</vt:lpstr>
      <vt:lpstr>RNN</vt:lpstr>
      <vt:lpstr>RPkMD</vt:lpstr>
      <vt:lpstr>RRD</vt:lpstr>
      <vt:lpstr>RS_</vt:lpstr>
      <vt:lpstr>RW_53</vt:lpstr>
      <vt:lpstr>SP</vt:lpstr>
      <vt:lpstr>SWMP</vt:lpstr>
      <vt:lpstr>WT_bulan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Suharyadi</dc:creator>
  <cp:lastModifiedBy>Esti</cp:lastModifiedBy>
  <cp:lastPrinted>2019-06-27T19:25:25Z</cp:lastPrinted>
  <dcterms:created xsi:type="dcterms:W3CDTF">2019-06-02T08:50:57Z</dcterms:created>
  <dcterms:modified xsi:type="dcterms:W3CDTF">2019-09-25T09:10:09Z</dcterms:modified>
</cp:coreProperties>
</file>